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codeName="ThisWorkbook" defaultThemeVersion="124226"/>
  <mc:AlternateContent xmlns:mc="http://schemas.openxmlformats.org/markup-compatibility/2006">
    <mc:Choice Requires="x15">
      <x15ac:absPath xmlns:x15ac="http://schemas.microsoft.com/office/spreadsheetml/2010/11/ac" url="W:\Financial Transparency &amp; Trends\Transparency Stars\FY2023\Debt Obligations Star\Annual Local Debt Report\"/>
    </mc:Choice>
  </mc:AlternateContent>
  <xr:revisionPtr revIDLastSave="0" documentId="13_ncr:1_{394A0F7B-39EC-430E-96AE-CC04CC108496}" xr6:coauthVersionLast="36" xr6:coauthVersionMax="36" xr10:uidLastSave="{00000000-0000-0000-0000-000000000000}"/>
  <bookViews>
    <workbookView xWindow="0" yWindow="0" windowWidth="20490" windowHeight="7425" tabRatio="685"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workbook>
</file>

<file path=xl/calcChain.xml><?xml version="1.0" encoding="utf-8"?>
<calcChain xmlns="http://schemas.openxmlformats.org/spreadsheetml/2006/main">
  <c r="I19" i="3" l="1"/>
  <c r="I18" i="3"/>
  <c r="J18" i="3" s="1"/>
  <c r="I16" i="3"/>
  <c r="B12" i="4" l="1"/>
  <c r="B17" i="4" s="1"/>
  <c r="B24" i="4" s="1"/>
  <c r="B11" i="4"/>
  <c r="B16" i="4" s="1"/>
  <c r="B23" i="4" s="1"/>
  <c r="B10" i="4"/>
  <c r="B15" i="4" s="1"/>
  <c r="B22" i="4" s="1"/>
  <c r="D11" i="3"/>
  <c r="D10" i="3"/>
  <c r="J20" i="3"/>
  <c r="H20" i="3"/>
  <c r="H19" i="3"/>
  <c r="J19" i="3" s="1"/>
  <c r="J17" i="3"/>
  <c r="I17" i="3"/>
  <c r="J16" i="3"/>
  <c r="J15" i="3"/>
  <c r="I14" i="3"/>
  <c r="H14" i="3"/>
  <c r="J14" i="3" s="1"/>
  <c r="I13" i="3"/>
  <c r="H13" i="3"/>
  <c r="J13" i="3" s="1"/>
  <c r="H12" i="3"/>
  <c r="J12" i="3" s="1"/>
  <c r="I11" i="3"/>
  <c r="H11" i="3"/>
  <c r="J11" i="3" s="1"/>
  <c r="C11" i="3"/>
  <c r="J10" i="3"/>
  <c r="C10" i="3"/>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B4" i="3"/>
  <c r="B3" i="3"/>
  <c r="C3" i="2" l="1"/>
  <c r="C4" i="2" s="1"/>
  <c r="C5" i="2" s="1"/>
  <c r="C6" i="2" s="1"/>
</calcChain>
</file>

<file path=xl/sharedStrings.xml><?xml version="1.0" encoding="utf-8"?>
<sst xmlns="http://schemas.openxmlformats.org/spreadsheetml/2006/main" count="519" uniqueCount="336">
  <si>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</si>
  <si>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</si>
  <si>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</si>
  <si>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</si>
  <si>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</si>
  <si>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</si>
  <si>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</si>
  <si>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</si>
  <si>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</si>
  <si>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</si>
  <si>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</si>
  <si>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</si>
  <si>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</si>
  <si>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</si>
  <si>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</si>
  <si>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</si>
  <si>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</si>
  <si>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</si>
  <si>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</si>
  <si>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</si>
  <si>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</si>
  <si>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</si>
  <si>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</si>
  <si>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</si>
  <si>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</si>
  <si>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</si>
  <si>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</si>
  <si>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</si>
  <si>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</si>
  <si>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</si>
  <si>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</si>
  <si>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</si>
  <si>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</si>
  <si>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</si>
  <si>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</si>
  <si>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</si>
  <si>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</si>
  <si>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</si>
  <si>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</si>
  <si>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</si>
  <si>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</si>
  <si>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</si>
  <si>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</si>
  <si>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</si>
  <si>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</si>
  <si>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</si>
  <si>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</si>
  <si>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</si>
  <si>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</si>
  <si>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</si>
  <si>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</si>
  <si>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</si>
  <si>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</si>
  <si>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</si>
  <si>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</si>
  <si>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</si>
  <si>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</si>
  <si>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</si>
  <si>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</si>
  <si>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</si>
  <si>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</si>
  <si>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</si>
  <si>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</si>
  <si>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</si>
  <si>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</si>
  <si>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</si>
  <si>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</si>
  <si>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</si>
  <si>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</si>
  <si>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</si>
  <si>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</si>
  <si>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</si>
  <si>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</si>
  <si>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</si>
  <si>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</si>
  <si>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</si>
  <si>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</si>
  <si>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</si>
  <si>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</si>
  <si>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</si>
  <si>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</si>
  <si>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</si>
  <si>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</si>
  <si>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</si>
  <si>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</si>
  <si>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</si>
  <si>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</si>
  <si>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</si>
  <si>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</si>
  <si>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</si>
  <si>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</si>
  <si>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</si>
  <si>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</si>
  <si>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</si>
  <si>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</si>
  <si>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</si>
  <si>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</si>
  <si>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</si>
  <si>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</si>
  <si>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</si>
  <si>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</si>
  <si>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</si>
  <si>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</si>
  <si>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</si>
  <si>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</si>
  <si>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</si>
  <si>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</si>
  <si>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</si>
  <si>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</si>
  <si>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</si>
  <si>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</si>
  <si>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</si>
  <si>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</si>
  <si>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</si>
  <si>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</si>
  <si>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</si>
  <si>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</si>
  <si>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</si>
  <si>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</si>
  <si>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</si>
  <si>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</si>
  <si>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</si>
  <si>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</si>
  <si>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</si>
  <si>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</si>
  <si>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</si>
  <si>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</si>
  <si>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</si>
  <si>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</si>
  <si>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</si>
  <si>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</si>
  <si>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</si>
  <si>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</si>
  <si>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</si>
  <si>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</si>
  <si>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</si>
  <si>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</si>
  <si>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</si>
  <si>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</si>
  <si>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</si>
  <si>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</si>
  <si>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</si>
  <si>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</si>
  <si>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</si>
  <si>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</si>
  <si>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</si>
  <si>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</si>
  <si>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</si>
  <si>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</si>
  <si>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</si>
  <si>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</si>
  <si>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</si>
  <si>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</si>
  <si>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</si>
  <si>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</si>
  <si>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</si>
  <si>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</si>
  <si>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</si>
  <si>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</si>
  <si>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</si>
  <si>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</si>
  <si>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</si>
  <si>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</si>
  <si>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</si>
  <si>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</si>
  <si>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</si>
  <si>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</si>
  <si>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</si>
  <si>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</si>
  <si>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</si>
  <si>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</si>
  <si>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</si>
  <si>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</si>
  <si>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</si>
  <si>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</si>
  <si>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</si>
  <si>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</si>
  <si>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</si>
  <si>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</si>
  <si>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</si>
  <si>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</si>
  <si>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</si>
  <si>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</si>
  <si>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</si>
  <si>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</si>
  <si>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</si>
  <si>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</si>
  <si>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</si>
  <si>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</si>
  <si>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</si>
  <si>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</si>
  <si>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</si>
  <si>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</si>
  <si>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</si>
  <si>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</si>
  <si>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</si>
  <si>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</si>
  <si>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</si>
  <si>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</si>
  <si>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</si>
  <si>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</si>
  <si>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</si>
  <si>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</si>
  <si>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</si>
  <si>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</si>
  <si>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</si>
  <si>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</si>
  <si>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</si>
  <si>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</si>
  <si>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</si>
  <si>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</si>
  <si>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</si>
  <si>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</si>
  <si>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</si>
  <si>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</si>
  <si>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</si>
  <si>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</si>
  <si>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</si>
  <si>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</si>
  <si>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</si>
  <si>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</si>
  <si>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</si>
  <si>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</si>
  <si>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</si>
  <si>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</si>
  <si>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</si>
  <si>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</si>
  <si>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</si>
  <si>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</si>
  <si>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</si>
  <si>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</si>
  <si>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</si>
  <si>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</si>
  <si>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</si>
  <si>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</si>
  <si>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</si>
  <si>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</si>
  <si>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</si>
  <si>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</si>
  <si>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</si>
  <si>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</si>
  <si>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</si>
  <si>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</si>
  <si>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</si>
  <si>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</si>
  <si>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</si>
  <si>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</si>
  <si>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</si>
  <si>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</si>
  <si>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</si>
  <si>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</si>
  <si>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</si>
  <si>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</si>
  <si>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</si>
  <si>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</si>
  <si>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</si>
  <si>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</si>
  <si>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</si>
  <si>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</si>
  <si>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</si>
  <si>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</si>
  <si>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</si>
  <si>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</si>
  <si>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</si>
  <si>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</si>
  <si>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</si>
  <si>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</si>
  <si>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</si>
  <si>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</si>
  <si>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</si>
  <si>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</si>
  <si>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</si>
  <si>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</si>
  <si>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</si>
  <si>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</si>
  <si>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</si>
  <si>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</si>
  <si>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</si>
  <si>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</si>
  <si>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</si>
  <si>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</si>
  <si>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</si>
  <si>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</si>
  <si>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</si>
  <si>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</si>
  <si>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</si>
  <si>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</si>
  <si>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</si>
  <si>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</si>
  <si>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</si>
  <si>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</si>
  <si>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</si>
  <si>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</si>
  <si>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</si>
  <si>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</si>
  <si>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</si>
  <si>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</si>
  <si>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</si>
  <si>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</si>
  <si>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County of Galveston, Texas</t>
  </si>
  <si>
    <t>https://www.galvestoncountytx.gov/</t>
  </si>
  <si>
    <t>409-766-2244</t>
  </si>
  <si>
    <t>mark.henry@galvestoncountytx.gov</t>
  </si>
  <si>
    <t>Randall Rice</t>
  </si>
  <si>
    <t>County Auditor</t>
  </si>
  <si>
    <t>409-770-5301</t>
  </si>
  <si>
    <t>randall.rice@galvestoncountytx.gov</t>
  </si>
  <si>
    <t>722 Moody (21st St.), Fourth Floor</t>
  </si>
  <si>
    <t>Galveston</t>
  </si>
  <si>
    <t>P.O. Box 1418</t>
  </si>
  <si>
    <t>Justice Center and Public Safety Building Bonds Series 2001</t>
  </si>
  <si>
    <t>To build, improve and equip buildings, jails, and court facilities within the county and to purchase and improve necessary sites therein, together with related parking facilities</t>
  </si>
  <si>
    <t>"Principal Issued" includes total accretion for the entire bond series; "Principal Outstanding" includes only cumulative accretion at fiscal year-end</t>
  </si>
  <si>
    <t>Unlimited Tax Road Bonds Series 2001</t>
  </si>
  <si>
    <t>To build and improve roads within the county</t>
  </si>
  <si>
    <t>Limited Tax County Building Bonds Series 2009B</t>
  </si>
  <si>
    <t>To purchase, construct, reconstruct, improve, and/or equip buildings or rooms for the housing of offices, courts, records or equipment, or for the conducting of other public business, and to pay for professional services rendered in connection with the aforementiooned projects</t>
  </si>
  <si>
    <t>Unlimited Tax Refunding Bonds Series 2011B</t>
  </si>
  <si>
    <t>To refund outstanding maturities of Certificates of Obligation Series 2003B</t>
  </si>
  <si>
    <t>Refunding issue; all proceeds of the refunded bonds have been spent</t>
  </si>
  <si>
    <t>Pass-Through Toll Revenue and Limited Tax Refunding Bonds Series 2012</t>
  </si>
  <si>
    <t>To refund outstanding maturities of the Pass-Through Toll Revenue and Limited Tax Bonds Series 2007</t>
  </si>
  <si>
    <t>LTD Tax Refunding Bond Series 2017</t>
  </si>
  <si>
    <t>To refund outstanding maturities of the General Obligation Refunding Bonds Series 2007</t>
  </si>
  <si>
    <t>Unlimited Tax Road and Refunding Bonds Series 2017</t>
  </si>
  <si>
    <t>To construct, purchase, maintain and/or operate macadamized, graveled and paved roads and turnpikes, and to pay for professional services rendered in connection with the aforementioned projects and to refund outstanding maturities of the Limited Tax Refunding Bonds Series 2009A</t>
  </si>
  <si>
    <t>Refunding and new issue; all proceeds of the refunded bonds have been spent, some new issue proceeds have been spent.</t>
  </si>
  <si>
    <t>Limited Tax Flood Control and Refunding Bonds Series 2017</t>
  </si>
  <si>
    <t>To establish, construct, extend, maintain, or improve a seawall, breakwater, levee, floodway and/or drainway, and to pay for professional services rendered in connection with the aforementioned projects and to refund outstanding maturities of the Unlimited Tax Road Bonds Series 2009C-2</t>
  </si>
  <si>
    <t>To build, improve and equip buildings within the county and to purchase and improve necessary sites therein, together with related parking facilities</t>
  </si>
  <si>
    <t>Limited Tax County Building Bonds Series 2019</t>
  </si>
  <si>
    <t>Unlimited Tax Road Bonds Series 2019</t>
  </si>
  <si>
    <t>To construct, purchase, maintain and/or operate macadamized, graveled and paved roads and turnpikes, and to pay for professional services rendered in connection with the aforementioned projects</t>
  </si>
  <si>
    <t>U.S. Census Bureau as of April 2022</t>
  </si>
  <si>
    <t>Limited Tax County Building Bonds Series 2017A</t>
  </si>
  <si>
    <t>all proceeds received have been spent, spending interest earned now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</si>
</sst>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1">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6" fillId="0" borderId="1" xfId="1" applyBorder="1" applyAlignment="1" applyProtection="1">
      <alignment horizontal="left"/>
      <protection locked="0"/>
    </xf>
    <xf numFmtId="0" fontId="1" fillId="0" borderId="0" xfId="0" applyFont="1" applyAlignment="1" applyProtection="1">
      <alignment vertical="center"/>
      <protection locked="0"/>
    </xf>
    <xf numFmtId="0" fontId="1" fillId="0" borderId="2" xfId="0" applyNumberFormat="1" applyFont="1" applyBorder="1" applyAlignment="1" applyProtection="1">
      <alignment horizontal="left" vertical="center"/>
      <protection locked="0"/>
    </xf>
    <xf numFmtId="0" fontId="1" fillId="0" borderId="1" xfId="0" applyNumberFormat="1" applyFont="1" applyBorder="1" applyAlignment="1" applyProtection="1">
      <alignment horizontal="left" vertical="center"/>
      <protection locked="0"/>
    </xf>
  </cellXfs>
  <cellStyles count="2">
    <cellStyle name="Hyperlink" xfId="1" builtinId="8"/>
    <cellStyle name="Normal" xfId="0" builtinId="0"/>
  </cellStyles>
  <dxfs count="16">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font>
      <fill>
        <patternFill>
          <bgColor theme="5" tint="0.3999450666829432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andall.rice@galvestoncountytx.gov" TargetMode="External"/><Relationship Id="rId1" Type="http://schemas.openxmlformats.org/officeDocument/2006/relationships/hyperlink" Target="mailto:mark.henry@galvestoncountytx.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tabSelected="1" zoomScale="85" zoomScaleNormal="85" workbookViewId="0">
      <selection activeCell="A9" sqref="A9"/>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A31" sqref="A31"/>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2023</v>
      </c>
    </row>
    <row r="8" spans="1:2" x14ac:dyDescent="0.25">
      <c r="A8" s="14" t="s">
        <v>298</v>
      </c>
      <c r="B8" s="78">
        <v>44835</v>
      </c>
    </row>
    <row r="9" spans="1:2" x14ac:dyDescent="0.25">
      <c r="A9" s="14" t="s">
        <v>14</v>
      </c>
      <c r="B9" s="72">
        <f>IF(ISBLANK(B8),"",DATE(YEAR(B8)+1,MONTH(B8),DAY(B8)-1))</f>
        <v>45199</v>
      </c>
    </row>
    <row r="10" spans="1:2" x14ac:dyDescent="0.25">
      <c r="A10" s="14" t="s">
        <v>21</v>
      </c>
      <c r="B10" s="78" t="s">
        <v>300</v>
      </c>
    </row>
    <row r="11" spans="1:2" x14ac:dyDescent="0.25">
      <c r="A11" s="14" t="s">
        <v>240</v>
      </c>
      <c r="B11" s="79" t="s">
        <v>301</v>
      </c>
    </row>
    <row r="12" spans="1:2" x14ac:dyDescent="0.25">
      <c r="A12" s="14" t="s">
        <v>214</v>
      </c>
      <c r="B12" s="97" t="s">
        <v>302</v>
      </c>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303</v>
      </c>
    </row>
    <row r="17" spans="1:2" x14ac:dyDescent="0.25">
      <c r="A17" s="18" t="s">
        <v>243</v>
      </c>
      <c r="B17" s="76" t="s">
        <v>304</v>
      </c>
    </row>
    <row r="18" spans="1:2" x14ac:dyDescent="0.25">
      <c r="A18" s="18" t="s">
        <v>244</v>
      </c>
      <c r="B18" s="79" t="s">
        <v>305</v>
      </c>
    </row>
    <row r="19" spans="1:2" x14ac:dyDescent="0.25">
      <c r="A19" s="18" t="s">
        <v>4</v>
      </c>
      <c r="B19" s="97" t="s">
        <v>306</v>
      </c>
    </row>
    <row r="20" spans="1:2" x14ac:dyDescent="0.25">
      <c r="A20" s="18" t="s">
        <v>245</v>
      </c>
      <c r="B20" s="76" t="s">
        <v>307</v>
      </c>
    </row>
    <row r="21" spans="1:2" x14ac:dyDescent="0.25">
      <c r="A21" s="18" t="s">
        <v>5</v>
      </c>
      <c r="B21" s="76"/>
    </row>
    <row r="22" spans="1:2" x14ac:dyDescent="0.25">
      <c r="A22" s="18" t="s">
        <v>246</v>
      </c>
      <c r="B22" s="76" t="s">
        <v>308</v>
      </c>
    </row>
    <row r="23" spans="1:2" x14ac:dyDescent="0.25">
      <c r="A23" s="18" t="s">
        <v>247</v>
      </c>
      <c r="B23" s="80">
        <v>77550</v>
      </c>
    </row>
    <row r="24" spans="1:2" x14ac:dyDescent="0.25">
      <c r="A24" s="18" t="s">
        <v>248</v>
      </c>
      <c r="B24" s="76" t="s">
        <v>308</v>
      </c>
    </row>
    <row r="25" spans="1:2" x14ac:dyDescent="0.25">
      <c r="A25" s="18" t="s">
        <v>279</v>
      </c>
      <c r="B25" s="76" t="s">
        <v>13</v>
      </c>
    </row>
    <row r="26" spans="1:2" x14ac:dyDescent="0.25">
      <c r="A26" s="18" t="s">
        <v>6</v>
      </c>
      <c r="B26" s="76" t="s">
        <v>309</v>
      </c>
    </row>
    <row r="27" spans="1:2" x14ac:dyDescent="0.25">
      <c r="A27" s="18" t="s">
        <v>7</v>
      </c>
      <c r="B27" s="76"/>
    </row>
    <row r="28" spans="1:2" x14ac:dyDescent="0.25">
      <c r="A28" s="18" t="s">
        <v>8</v>
      </c>
      <c r="B28" s="76" t="s">
        <v>308</v>
      </c>
    </row>
    <row r="29" spans="1:2" x14ac:dyDescent="0.25">
      <c r="A29" s="18" t="s">
        <v>9</v>
      </c>
      <c r="B29" s="76">
        <v>77553</v>
      </c>
    </row>
    <row r="30" spans="1:2" x14ac:dyDescent="0.25">
      <c r="A30" s="18" t="s">
        <v>10</v>
      </c>
      <c r="B30" s="76" t="s">
        <v>308</v>
      </c>
    </row>
    <row r="31" spans="1:2" x14ac:dyDescent="0.25">
      <c r="A31" s="20" t="s">
        <v>90</v>
      </c>
      <c r="B31" s="21"/>
    </row>
  </sheetData>
  <conditionalFormatting sqref="B6">
    <cfRule type="expression" dxfId="15" priority="4">
      <formula>$B$5="Other"</formula>
    </cfRule>
    <cfRule type="expression" dxfId="14" priority="5">
      <formula>$B$5="(select)"</formula>
    </cfRule>
  </conditionalFormatting>
  <conditionalFormatting sqref="B9">
    <cfRule type="expression" dxfId="13" priority="2">
      <formula>$B$8=""</formula>
    </cfRule>
    <cfRule type="cellIs" dxfId="12" priority="3" operator="greaterThan">
      <formula>TODAY()</formula>
    </cfRule>
  </conditionalFormatting>
  <conditionalFormatting sqref="B26:B30">
    <cfRule type="expression" dxfId="11" priority="1">
      <formula>$B$25="Yes"</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2" r:id="rId1" xr:uid="{3F0749B2-3377-408A-965F-EB9D53FBDADC}"/>
    <hyperlink ref="B19" r:id="rId2" xr:uid="{75AF538F-4513-4A3C-8153-4D0FBD95F727}"/>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Hide!$C$1:$C$9</xm:f>
          </x14:formula1>
          <xm:sqref>B7</xm:sqref>
        </x14:dataValidation>
        <x14:dataValidation type="list" errorStyle="warning" allowBlank="1" showInputMessage="1" showErrorMessage="1" promptTitle="Reportable Debt" prompt="If you select &quot;No&quot;, be sure to indicate no reportable debt on tabs 2 and 3." xr:uid="{6DE49478-61D5-4D46-9EAF-5E49CC388363}">
          <x14:formula1>
            <xm:f>Hide!#REF!</xm:f>
          </x14:formula1>
          <xm:sqref>B13</xm:sqref>
        </x14:dataValidation>
        <x14:dataValidation type="list" allowBlank="1" showInputMessage="1" showErrorMessage="1" xr:uid="{3DEA6082-0721-4F10-9931-A05C69DE19B7}">
          <x14:formula1>
            <xm:f>Hide!#REF!</xm:f>
          </x14:formula1>
          <xm:sqref>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zoomScale="85" zoomScaleNormal="85" workbookViewId="0">
      <pane ySplit="9" topLeftCell="A10" activePane="bottomLeft" state="frozen"/>
      <selection pane="bottomLeft" activeCell="S19" sqref="S19"/>
    </sheetView>
  </sheetViews>
  <sheetFormatPr defaultColWidth="0" defaultRowHeight="15.75" zeroHeight="1" x14ac:dyDescent="0.25"/>
  <cols>
    <col min="1" max="1" width="39.42578125" style="1" customWidth="1"/>
    <col min="2" max="2" width="28.7109375" style="1" customWidth="1"/>
    <col min="3" max="3" width="18.85546875" style="5" customWidth="1"/>
    <col min="4" max="4" width="24.7109375" style="5" customWidth="1"/>
    <col min="5" max="5" width="30.85546875" style="5" customWidth="1"/>
    <col min="6" max="6" width="18.5703125" style="6" customWidth="1"/>
    <col min="7" max="7" width="22.140625" style="1" customWidth="1"/>
    <col min="8"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County of Galveston, Texas</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2023</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94.5" x14ac:dyDescent="0.25">
      <c r="A10" s="81" t="s">
        <v>310</v>
      </c>
      <c r="B10" s="82"/>
      <c r="C10" s="83">
        <f>34822062+27262937.65</f>
        <v>62084999.649999999</v>
      </c>
      <c r="D10" s="83">
        <f>3344820+8270482.96</f>
        <v>11615302.960000001</v>
      </c>
      <c r="E10" s="84">
        <v>12620000</v>
      </c>
      <c r="F10" s="85">
        <v>46054</v>
      </c>
      <c r="G10" s="82" t="s">
        <v>12</v>
      </c>
      <c r="H10" s="84">
        <v>35019168.199999996</v>
      </c>
      <c r="I10" s="84">
        <v>35019168.199999996</v>
      </c>
      <c r="J10" s="84">
        <f>H10-I10</f>
        <v>0</v>
      </c>
      <c r="K10" s="82" t="s">
        <v>311</v>
      </c>
      <c r="L10" s="82" t="s">
        <v>12</v>
      </c>
      <c r="M10" s="81" t="s">
        <v>39</v>
      </c>
      <c r="N10" s="81" t="s">
        <v>77</v>
      </c>
      <c r="O10" s="82" t="s">
        <v>42</v>
      </c>
      <c r="P10" s="82" t="s">
        <v>77</v>
      </c>
      <c r="Q10" s="82"/>
      <c r="R10" s="86"/>
      <c r="S10" s="86" t="s">
        <v>312</v>
      </c>
    </row>
    <row r="11" spans="1:19" s="3" customFormat="1" ht="31.5" x14ac:dyDescent="0.25">
      <c r="A11" s="86" t="s">
        <v>313</v>
      </c>
      <c r="B11" s="86"/>
      <c r="C11" s="83">
        <f>26151372+20493628.05</f>
        <v>46645000.049999997</v>
      </c>
      <c r="D11" s="83">
        <f>2515221+6219205.37</f>
        <v>8734426.370000001</v>
      </c>
      <c r="E11" s="84">
        <v>9489999</v>
      </c>
      <c r="F11" s="87">
        <v>46054</v>
      </c>
      <c r="G11" s="82" t="s">
        <v>12</v>
      </c>
      <c r="H11" s="84">
        <f>26503695.63-202421.11</f>
        <v>26301274.52</v>
      </c>
      <c r="I11" s="84">
        <f>26503695.63-202421.11</f>
        <v>26301274.52</v>
      </c>
      <c r="J11" s="84">
        <f t="shared" ref="J11:J12" si="0">H11-I11</f>
        <v>0</v>
      </c>
      <c r="K11" s="88" t="s">
        <v>314</v>
      </c>
      <c r="L11" s="82" t="s">
        <v>12</v>
      </c>
      <c r="M11" s="81" t="s">
        <v>39</v>
      </c>
      <c r="N11" s="81" t="s">
        <v>77</v>
      </c>
      <c r="O11" s="82" t="s">
        <v>42</v>
      </c>
      <c r="P11" s="82" t="s">
        <v>77</v>
      </c>
      <c r="Q11" s="82"/>
      <c r="R11" s="86"/>
      <c r="S11" s="86" t="s">
        <v>312</v>
      </c>
    </row>
    <row r="12" spans="1:19" s="3" customFormat="1" ht="141.75" x14ac:dyDescent="0.25">
      <c r="A12" s="86" t="s">
        <v>315</v>
      </c>
      <c r="B12" s="86"/>
      <c r="C12" s="83">
        <v>45000000</v>
      </c>
      <c r="D12" s="83">
        <v>19340000</v>
      </c>
      <c r="E12" s="84">
        <v>22962423</v>
      </c>
      <c r="F12" s="87">
        <v>47150</v>
      </c>
      <c r="G12" s="82" t="s">
        <v>12</v>
      </c>
      <c r="H12" s="84">
        <f>42955142.95-679392.75</f>
        <v>42275750.200000003</v>
      </c>
      <c r="I12" s="84">
        <v>42275750</v>
      </c>
      <c r="J12" s="84">
        <f t="shared" si="0"/>
        <v>0.20000000298023224</v>
      </c>
      <c r="K12" s="88" t="s">
        <v>316</v>
      </c>
      <c r="L12" s="82" t="s">
        <v>12</v>
      </c>
      <c r="M12" s="81" t="s">
        <v>39</v>
      </c>
      <c r="N12" s="81" t="s">
        <v>77</v>
      </c>
      <c r="O12" s="82" t="s">
        <v>42</v>
      </c>
      <c r="P12" s="82" t="s">
        <v>77</v>
      </c>
      <c r="Q12" s="82"/>
      <c r="R12" s="86"/>
      <c r="S12" s="86"/>
    </row>
    <row r="13" spans="1:19" s="3" customFormat="1" ht="47.25" x14ac:dyDescent="0.25">
      <c r="A13" s="86" t="s">
        <v>317</v>
      </c>
      <c r="B13" s="86"/>
      <c r="C13" s="83">
        <v>4145000</v>
      </c>
      <c r="D13" s="83">
        <v>0</v>
      </c>
      <c r="E13" s="83">
        <v>0</v>
      </c>
      <c r="F13" s="87">
        <v>44958</v>
      </c>
      <c r="G13" s="82" t="s">
        <v>12</v>
      </c>
      <c r="H13" s="84">
        <f>4145000+369969.7-80858.06</f>
        <v>4434111.6400000006</v>
      </c>
      <c r="I13" s="84">
        <f>4145000+369969.7-80858.06</f>
        <v>4434111.6400000006</v>
      </c>
      <c r="J13" s="84">
        <f>H13-I13</f>
        <v>0</v>
      </c>
      <c r="K13" s="88" t="s">
        <v>318</v>
      </c>
      <c r="L13" s="82" t="s">
        <v>12</v>
      </c>
      <c r="M13" s="81" t="s">
        <v>39</v>
      </c>
      <c r="N13" s="81" t="s">
        <v>77</v>
      </c>
      <c r="O13" s="82" t="s">
        <v>42</v>
      </c>
      <c r="P13" s="82" t="s">
        <v>77</v>
      </c>
      <c r="Q13" s="82"/>
      <c r="R13" s="86"/>
      <c r="S13" s="86" t="s">
        <v>319</v>
      </c>
    </row>
    <row r="14" spans="1:19" s="3" customFormat="1" ht="63" x14ac:dyDescent="0.25">
      <c r="A14" s="86" t="s">
        <v>320</v>
      </c>
      <c r="B14" s="86"/>
      <c r="C14" s="83">
        <v>40910000</v>
      </c>
      <c r="D14" s="83">
        <v>500000</v>
      </c>
      <c r="E14" s="83">
        <v>510000</v>
      </c>
      <c r="F14" s="87">
        <v>45323</v>
      </c>
      <c r="G14" s="82" t="s">
        <v>12</v>
      </c>
      <c r="H14" s="84">
        <f>40910000+5681431.6-434682.5</f>
        <v>46156749.100000001</v>
      </c>
      <c r="I14" s="84">
        <f>40910000+5681431.6-434682.5</f>
        <v>46156749.100000001</v>
      </c>
      <c r="J14" s="84">
        <f>H14-I14</f>
        <v>0</v>
      </c>
      <c r="K14" s="88" t="s">
        <v>321</v>
      </c>
      <c r="L14" s="82" t="s">
        <v>12</v>
      </c>
      <c r="M14" s="81" t="s">
        <v>39</v>
      </c>
      <c r="N14" s="81" t="s">
        <v>77</v>
      </c>
      <c r="O14" s="82" t="s">
        <v>42</v>
      </c>
      <c r="P14" s="82" t="s">
        <v>77</v>
      </c>
      <c r="Q14" s="82"/>
      <c r="R14" s="86"/>
      <c r="S14" s="86" t="s">
        <v>319</v>
      </c>
    </row>
    <row r="15" spans="1:19" s="3" customFormat="1" ht="47.25" x14ac:dyDescent="0.25">
      <c r="A15" s="86" t="s">
        <v>322</v>
      </c>
      <c r="B15" s="86"/>
      <c r="C15" s="83">
        <v>62835000</v>
      </c>
      <c r="D15" s="83">
        <v>39905000</v>
      </c>
      <c r="E15" s="83">
        <v>46168125</v>
      </c>
      <c r="F15" s="87">
        <v>46784</v>
      </c>
      <c r="G15" s="82" t="s">
        <v>12</v>
      </c>
      <c r="H15" s="84">
        <v>72122280</v>
      </c>
      <c r="I15" s="84">
        <v>72122280</v>
      </c>
      <c r="J15" s="84">
        <f>H15-I15</f>
        <v>0</v>
      </c>
      <c r="K15" s="88" t="s">
        <v>323</v>
      </c>
      <c r="L15" s="82" t="s">
        <v>12</v>
      </c>
      <c r="M15" s="81" t="s">
        <v>39</v>
      </c>
      <c r="N15" s="81" t="s">
        <v>77</v>
      </c>
      <c r="O15" s="82" t="s">
        <v>42</v>
      </c>
      <c r="P15" s="82" t="s">
        <v>77</v>
      </c>
      <c r="Q15" s="82"/>
      <c r="R15" s="86"/>
      <c r="S15" s="86" t="s">
        <v>319</v>
      </c>
    </row>
    <row r="16" spans="1:19" s="3" customFormat="1" ht="141.75" x14ac:dyDescent="0.25">
      <c r="A16" s="98" t="s">
        <v>324</v>
      </c>
      <c r="B16" s="86"/>
      <c r="C16" s="83">
        <v>78805000</v>
      </c>
      <c r="D16" s="83">
        <v>59680000</v>
      </c>
      <c r="E16" s="83">
        <v>75938625</v>
      </c>
      <c r="F16" s="87">
        <v>50437</v>
      </c>
      <c r="G16" s="82" t="s">
        <v>12</v>
      </c>
      <c r="H16" s="84">
        <v>87164902</v>
      </c>
      <c r="I16" s="84">
        <f>55164902+38064680.41-18122143.87</f>
        <v>75107438.539999992</v>
      </c>
      <c r="J16" s="84">
        <f t="shared" ref="J16" si="1">H16-I16</f>
        <v>12057463.460000008</v>
      </c>
      <c r="K16" s="88" t="s">
        <v>325</v>
      </c>
      <c r="L16" s="82" t="s">
        <v>12</v>
      </c>
      <c r="M16" s="81" t="s">
        <v>39</v>
      </c>
      <c r="N16" s="81" t="s">
        <v>77</v>
      </c>
      <c r="O16" s="82" t="s">
        <v>42</v>
      </c>
      <c r="P16" s="82" t="s">
        <v>77</v>
      </c>
      <c r="Q16" s="82"/>
      <c r="R16" s="86"/>
      <c r="S16" s="86" t="s">
        <v>326</v>
      </c>
    </row>
    <row r="17" spans="1:19" s="3" customFormat="1" ht="141.75" x14ac:dyDescent="0.25">
      <c r="A17" s="86" t="s">
        <v>327</v>
      </c>
      <c r="B17" s="86"/>
      <c r="C17" s="83">
        <v>14465000</v>
      </c>
      <c r="D17" s="83">
        <v>11015000</v>
      </c>
      <c r="E17" s="83">
        <v>13749900</v>
      </c>
      <c r="F17" s="87">
        <v>50437</v>
      </c>
      <c r="G17" s="82" t="s">
        <v>12</v>
      </c>
      <c r="H17" s="84">
        <v>15964745</v>
      </c>
      <c r="I17" s="84">
        <f>9964745+1746070.17</f>
        <v>11710815.17</v>
      </c>
      <c r="J17" s="84">
        <f>H17-I17</f>
        <v>4253929.83</v>
      </c>
      <c r="K17" s="88" t="s">
        <v>328</v>
      </c>
      <c r="L17" s="82" t="s">
        <v>12</v>
      </c>
      <c r="M17" s="81" t="s">
        <v>39</v>
      </c>
      <c r="N17" s="81" t="s">
        <v>77</v>
      </c>
      <c r="O17" s="82" t="s">
        <v>42</v>
      </c>
      <c r="P17" s="82" t="s">
        <v>77</v>
      </c>
      <c r="Q17" s="82"/>
      <c r="R17" s="86"/>
      <c r="S17" s="86" t="s">
        <v>326</v>
      </c>
    </row>
    <row r="18" spans="1:19" s="3" customFormat="1" ht="78.75" x14ac:dyDescent="0.25">
      <c r="A18" s="86" t="s">
        <v>334</v>
      </c>
      <c r="B18" s="86"/>
      <c r="C18" s="83">
        <v>8835000</v>
      </c>
      <c r="D18" s="83">
        <v>8335000</v>
      </c>
      <c r="E18" s="83">
        <v>11068600</v>
      </c>
      <c r="F18" s="87">
        <v>50437</v>
      </c>
      <c r="G18" s="82" t="s">
        <v>12</v>
      </c>
      <c r="H18" s="84">
        <v>9049776</v>
      </c>
      <c r="I18" s="84">
        <f>9386745.29-336969</f>
        <v>9049776.2899999991</v>
      </c>
      <c r="J18" s="84">
        <f>H18-I18</f>
        <v>-0.28999999910593033</v>
      </c>
      <c r="K18" s="82" t="s">
        <v>329</v>
      </c>
      <c r="L18" s="82" t="s">
        <v>12</v>
      </c>
      <c r="M18" s="81" t="s">
        <v>39</v>
      </c>
      <c r="N18" s="81" t="s">
        <v>77</v>
      </c>
      <c r="O18" s="82" t="s">
        <v>42</v>
      </c>
      <c r="P18" s="82" t="s">
        <v>77</v>
      </c>
      <c r="Q18" s="82"/>
      <c r="R18" s="86"/>
      <c r="S18" s="86" t="s">
        <v>335</v>
      </c>
    </row>
    <row r="19" spans="1:19" s="3" customFormat="1" ht="78.75" x14ac:dyDescent="0.25">
      <c r="A19" s="86" t="s">
        <v>330</v>
      </c>
      <c r="B19" s="86"/>
      <c r="C19" s="83">
        <v>8200000</v>
      </c>
      <c r="D19" s="83">
        <v>8000000</v>
      </c>
      <c r="E19" s="83">
        <v>11739775</v>
      </c>
      <c r="F19" s="87">
        <v>50802</v>
      </c>
      <c r="G19" s="82" t="s">
        <v>12</v>
      </c>
      <c r="H19" s="84">
        <f>9111457.1-49176.52</f>
        <v>9062280.5800000001</v>
      </c>
      <c r="I19" s="84">
        <f>9115063.5-52783</f>
        <v>9062280.5</v>
      </c>
      <c r="J19" s="84">
        <f t="shared" ref="J19:J20" si="2">H19-I19</f>
        <v>8.0000000074505806E-2</v>
      </c>
      <c r="K19" s="82" t="s">
        <v>329</v>
      </c>
      <c r="L19" s="82" t="s">
        <v>12</v>
      </c>
      <c r="M19" s="81" t="s">
        <v>39</v>
      </c>
      <c r="N19" s="81" t="s">
        <v>77</v>
      </c>
      <c r="O19" s="82" t="s">
        <v>42</v>
      </c>
      <c r="P19" s="82" t="s">
        <v>77</v>
      </c>
      <c r="Q19" s="82"/>
      <c r="R19" s="86"/>
      <c r="S19" s="86" t="s">
        <v>335</v>
      </c>
    </row>
    <row r="20" spans="1:19" s="3" customFormat="1" ht="110.25" x14ac:dyDescent="0.25">
      <c r="A20" s="86" t="s">
        <v>331</v>
      </c>
      <c r="B20" s="86"/>
      <c r="C20" s="83">
        <v>22080000</v>
      </c>
      <c r="D20" s="83">
        <v>21680000</v>
      </c>
      <c r="E20" s="83">
        <v>32659200</v>
      </c>
      <c r="F20" s="87">
        <v>50802</v>
      </c>
      <c r="G20" s="82" t="s">
        <v>12</v>
      </c>
      <c r="H20" s="84">
        <f>24258323.85-132402.99</f>
        <v>24125920.860000003</v>
      </c>
      <c r="I20" s="84">
        <v>5229955.3</v>
      </c>
      <c r="J20" s="84">
        <f t="shared" si="2"/>
        <v>18895965.560000002</v>
      </c>
      <c r="K20" s="82" t="s">
        <v>332</v>
      </c>
      <c r="L20" s="82" t="s">
        <v>12</v>
      </c>
      <c r="M20" s="81" t="s">
        <v>39</v>
      </c>
      <c r="N20" s="81" t="s">
        <v>77</v>
      </c>
      <c r="O20" s="82" t="s">
        <v>42</v>
      </c>
      <c r="P20" s="82" t="s">
        <v>77</v>
      </c>
      <c r="Q20" s="82"/>
      <c r="R20" s="86"/>
      <c r="S20" s="86"/>
    </row>
    <row r="21" spans="1:19" s="3" customFormat="1" x14ac:dyDescent="0.25">
      <c r="A21" s="86"/>
      <c r="B21" s="86"/>
      <c r="C21" s="83">
        <v>0</v>
      </c>
      <c r="D21" s="83">
        <v>0</v>
      </c>
      <c r="E21" s="84">
        <v>0</v>
      </c>
      <c r="F21" s="87"/>
      <c r="G21" s="82"/>
      <c r="H21" s="84">
        <v>0</v>
      </c>
      <c r="I21" s="84">
        <v>0</v>
      </c>
      <c r="J21" s="84">
        <f t="shared" ref="J21:J61" si="3">H21-I21</f>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3"/>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3"/>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3"/>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3"/>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3"/>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3"/>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3"/>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3"/>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3"/>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3"/>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3"/>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3"/>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3"/>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3"/>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3"/>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3"/>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3"/>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3"/>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3"/>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3"/>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3"/>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3"/>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3"/>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3"/>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3"/>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3"/>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3"/>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3"/>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3"/>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3"/>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3"/>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3"/>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3"/>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3"/>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3"/>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3"/>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3"/>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3"/>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3"/>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3"/>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4">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4"/>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4"/>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4"/>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4"/>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4"/>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4"/>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4"/>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4"/>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4"/>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4"/>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4"/>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4"/>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4"/>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4"/>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4"/>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4"/>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4"/>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4"/>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4"/>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4"/>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4"/>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4"/>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4"/>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4"/>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4"/>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4"/>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4"/>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4"/>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4"/>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4"/>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4"/>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4"/>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4"/>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4"/>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4"/>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4"/>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4"/>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4"/>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4"/>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4"/>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4"/>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4"/>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4"/>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4"/>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4"/>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4"/>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4"/>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4"/>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21:Q61">
    <cfRule type="expression" dxfId="10" priority="12">
      <formula>$L21="No"</formula>
    </cfRule>
  </conditionalFormatting>
  <conditionalFormatting sqref="M62:Q110">
    <cfRule type="expression" dxfId="9" priority="9">
      <formula>$L62="No"</formula>
    </cfRule>
  </conditionalFormatting>
  <conditionalFormatting sqref="M10:Q10 Q11:Q12">
    <cfRule type="expression" dxfId="8" priority="7">
      <formula>$L10="No"</formula>
    </cfRule>
  </conditionalFormatting>
  <conditionalFormatting sqref="A10">
    <cfRule type="containsText" dxfId="7" priority="6" operator="containsText" text="No Reportable Debt">
      <formula>NOT(ISERROR(SEARCH("No Reportable Debt",A10)))</formula>
    </cfRule>
  </conditionalFormatting>
  <conditionalFormatting sqref="M11:P11">
    <cfRule type="expression" dxfId="6" priority="5">
      <formula>$L11="No"</formula>
    </cfRule>
  </conditionalFormatting>
  <conditionalFormatting sqref="M12:P12">
    <cfRule type="expression" dxfId="5" priority="4">
      <formula>$L12="No"</formula>
    </cfRule>
  </conditionalFormatting>
  <conditionalFormatting sqref="M13:Q13">
    <cfRule type="expression" dxfId="4" priority="3">
      <formula>$L13="No"</formula>
    </cfRule>
  </conditionalFormatting>
  <conditionalFormatting sqref="M14:Q15">
    <cfRule type="expression" dxfId="3" priority="2">
      <formula>$L14="No"</formula>
    </cfRule>
  </conditionalFormatting>
  <conditionalFormatting sqref="M16:Q20">
    <cfRule type="expression" dxfId="2" priority="1">
      <formula>$L16="No"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A25" sqref="A25:XFD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County of Galveston, Texas</v>
      </c>
      <c r="C3" s="1"/>
      <c r="D3" s="1"/>
      <c r="E3" s="1"/>
      <c r="F3" s="1"/>
      <c r="H3" s="1"/>
      <c r="I3" s="1"/>
      <c r="J3" s="1"/>
      <c r="K3" s="1"/>
    </row>
    <row r="4" spans="1:11" x14ac:dyDescent="0.25">
      <c r="A4" s="14" t="s">
        <v>2</v>
      </c>
      <c r="B4" s="75">
        <f>IF(OR('1 - Contact Information'!B7="",'1 - Contact Information'!B7="(select)"),"",'1 - Contact Information'!B7)</f>
        <v>2023</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f>SUM('2 - Individual Debt Obligations'!C:C)</f>
        <v>394004999.69999999</v>
      </c>
    </row>
    <row r="11" spans="1:11" x14ac:dyDescent="0.25">
      <c r="A11" s="58" t="s">
        <v>81</v>
      </c>
      <c r="B11" s="90">
        <f>SUM('2 - Individual Debt Obligations'!D:D)</f>
        <v>188804729.32999998</v>
      </c>
    </row>
    <row r="12" spans="1:11" ht="31.5" x14ac:dyDescent="0.25">
      <c r="A12" s="58" t="s">
        <v>82</v>
      </c>
      <c r="B12" s="90">
        <f>SUM('2 - Individual Debt Obligations'!E:E)</f>
        <v>236906647</v>
      </c>
    </row>
    <row r="13" spans="1:11" x14ac:dyDescent="0.25">
      <c r="A13" s="21"/>
      <c r="B13" s="21"/>
    </row>
    <row r="14" spans="1:11" ht="31.5" x14ac:dyDescent="0.25">
      <c r="A14" s="28" t="s">
        <v>224</v>
      </c>
      <c r="B14" s="29"/>
    </row>
    <row r="15" spans="1:11" x14ac:dyDescent="0.25">
      <c r="A15" s="57" t="s">
        <v>83</v>
      </c>
      <c r="B15" s="89">
        <f>B10</f>
        <v>394004999.69999999</v>
      </c>
    </row>
    <row r="16" spans="1:11" ht="31.5" x14ac:dyDescent="0.25">
      <c r="A16" s="58" t="s">
        <v>84</v>
      </c>
      <c r="B16" s="90">
        <f>B11</f>
        <v>188804729.32999998</v>
      </c>
    </row>
    <row r="17" spans="1:2" ht="31.5" x14ac:dyDescent="0.25">
      <c r="A17" s="58" t="s">
        <v>85</v>
      </c>
      <c r="B17" s="90">
        <f>B12</f>
        <v>236906647</v>
      </c>
    </row>
    <row r="18" spans="1:2" x14ac:dyDescent="0.25">
      <c r="A18" s="21"/>
      <c r="B18" s="21"/>
    </row>
    <row r="19" spans="1:2" ht="31.5" x14ac:dyDescent="0.25">
      <c r="A19" s="28" t="s">
        <v>223</v>
      </c>
      <c r="B19" s="31"/>
    </row>
    <row r="20" spans="1:2" x14ac:dyDescent="0.25">
      <c r="A20" s="57" t="s">
        <v>290</v>
      </c>
      <c r="B20" s="91">
        <v>357117</v>
      </c>
    </row>
    <row r="21" spans="1:2" x14ac:dyDescent="0.25">
      <c r="A21" s="57" t="s">
        <v>291</v>
      </c>
      <c r="B21" s="92" t="s">
        <v>333</v>
      </c>
    </row>
    <row r="22" spans="1:2" ht="31.5" customHeight="1" x14ac:dyDescent="0.25">
      <c r="A22" s="57" t="s">
        <v>86</v>
      </c>
      <c r="B22" s="99">
        <f>B15/B20</f>
        <v>1103.2938776367409</v>
      </c>
    </row>
    <row r="23" spans="1:2" ht="31.5" x14ac:dyDescent="0.25">
      <c r="A23" s="58" t="s">
        <v>87</v>
      </c>
      <c r="B23" s="100">
        <f>B16/B20</f>
        <v>528.6915193900038</v>
      </c>
    </row>
    <row r="24" spans="1:2" ht="47.25" customHeight="1" x14ac:dyDescent="0.25">
      <c r="A24" s="58" t="s">
        <v>88</v>
      </c>
      <c r="B24" s="100">
        <f>B17/B20</f>
        <v>663.3866407927934</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C9" sqref="C9"/>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C9" s="1">
        <v>2023</v>
      </c>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29RGZXgAe0NUo6IVSDl5hWovTLWYGowDAf1KVeuKh9opTnIIa7gjDnBezJs5CeseO/nHWXi8f+bV0affIYqTzA==" saltValue="JDKHR4mbni64rc4Wkw4iQw=="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activeCell="B4" sqref="B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activeCell="A6" sqref="A6"/>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activeCell="E20" sqref="E20"/>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Internal Audit</cp:lastModifiedBy>
  <dcterms:created xsi:type="dcterms:W3CDTF">2017-01-13T17:49:37Z</dcterms:created>
  <dcterms:modified xsi:type="dcterms:W3CDTF">2024-08-05T15:34:11Z</dcterms:modified>
</cp:coreProperties>
</file>