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johns_c\Documents\Tax Reduction Assistance\"/>
    </mc:Choice>
  </mc:AlternateContent>
  <xr:revisionPtr revIDLastSave="0" documentId="8_{2F3345BC-16A1-4C55-9FE9-41F355F44823}" xr6:coauthVersionLast="47" xr6:coauthVersionMax="47" xr10:uidLastSave="{00000000-0000-0000-0000-000000000000}"/>
  <bookViews>
    <workbookView xWindow="-110" yWindow="610" windowWidth="19420" windowHeight="9700" tabRatio="995" firstSheet="3" activeTab="7" xr2:uid="{00000000-000D-0000-FFFF-FFFF00000000}"/>
  </bookViews>
  <sheets>
    <sheet name="Instructions and Dep Calculator" sheetId="3" r:id="rId1"/>
    <sheet name="Spreadsheet 4 You To Use" sheetId="22" r:id="rId2"/>
    <sheet name="Spreadsheet 4 You Example" sheetId="13" r:id="rId3"/>
    <sheet name="Improvement Listing.Same Nghbrh" sheetId="16" r:id="rId4"/>
    <sheet name="ImpList from comp prop list" sheetId="21" r:id="rId5"/>
    <sheet name="Blank Spreadsheet No Formulas" sheetId="14" r:id="rId6"/>
    <sheet name="Improvements Blank for web" sheetId="17" r:id="rId7"/>
    <sheet name="Improvements Blank App Cards" sheetId="10" r:id="rId8"/>
  </sheets>
  <definedNames>
    <definedName name="_xlnm.Print_Titles" localSheetId="3">'Improvement Listing.Same Nghbrh'!$1:$2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 i="22" l="1"/>
  <c r="H4" i="22"/>
  <c r="U16" i="22"/>
  <c r="S16" i="22"/>
  <c r="P16" i="22"/>
  <c r="N16" i="22"/>
  <c r="M16" i="22"/>
  <c r="H16" i="22"/>
  <c r="U15" i="22"/>
  <c r="S15" i="22"/>
  <c r="P15" i="22"/>
  <c r="N15" i="22"/>
  <c r="M15" i="22"/>
  <c r="H15" i="22"/>
  <c r="U14" i="22"/>
  <c r="S14" i="22"/>
  <c r="P14" i="22"/>
  <c r="Q14" i="22" s="1"/>
  <c r="N14" i="22"/>
  <c r="M14" i="22"/>
  <c r="H14" i="22"/>
  <c r="U13" i="22"/>
  <c r="S13" i="22"/>
  <c r="P13" i="22"/>
  <c r="N13" i="22"/>
  <c r="M13" i="22"/>
  <c r="H13" i="22"/>
  <c r="U12" i="22"/>
  <c r="S12" i="22"/>
  <c r="P12" i="22"/>
  <c r="N12" i="22"/>
  <c r="M12" i="22"/>
  <c r="H12" i="22"/>
  <c r="U11" i="22"/>
  <c r="S11" i="22"/>
  <c r="P11" i="22"/>
  <c r="N11" i="22"/>
  <c r="M11" i="22"/>
  <c r="H11" i="22"/>
  <c r="U10" i="22"/>
  <c r="S10" i="22"/>
  <c r="P10" i="22"/>
  <c r="N10" i="22"/>
  <c r="M10" i="22"/>
  <c r="H10" i="22"/>
  <c r="U9" i="22"/>
  <c r="S9" i="22"/>
  <c r="P9" i="22"/>
  <c r="N9" i="22"/>
  <c r="M9" i="22"/>
  <c r="H9" i="22"/>
  <c r="U8" i="22"/>
  <c r="S8" i="22"/>
  <c r="P8" i="22"/>
  <c r="N8" i="22"/>
  <c r="M8" i="22"/>
  <c r="H8" i="22"/>
  <c r="U7" i="22"/>
  <c r="S7" i="22"/>
  <c r="P7" i="22"/>
  <c r="N7" i="22"/>
  <c r="M7" i="22"/>
  <c r="H7" i="22"/>
  <c r="U6" i="22"/>
  <c r="S6" i="22"/>
  <c r="P6" i="22"/>
  <c r="N6" i="22"/>
  <c r="M6" i="22"/>
  <c r="H6" i="22"/>
  <c r="G3" i="13"/>
  <c r="E10" i="13"/>
  <c r="G10" i="13" s="1"/>
  <c r="U5" i="22"/>
  <c r="S5" i="22"/>
  <c r="P5" i="22"/>
  <c r="N5" i="22"/>
  <c r="M5" i="22"/>
  <c r="H5" i="22"/>
  <c r="K14" i="13"/>
  <c r="L14" i="13" s="1"/>
  <c r="T14" i="13"/>
  <c r="R14" i="13"/>
  <c r="O14" i="13"/>
  <c r="M14" i="13"/>
  <c r="G14" i="13"/>
  <c r="T10" i="13"/>
  <c r="O10" i="13"/>
  <c r="M10" i="13"/>
  <c r="L10" i="13"/>
  <c r="L3" i="13"/>
  <c r="T12" i="13"/>
  <c r="O6" i="13"/>
  <c r="T13" i="13"/>
  <c r="R13" i="13"/>
  <c r="O13" i="13"/>
  <c r="M13" i="13"/>
  <c r="L13" i="13"/>
  <c r="G13" i="13"/>
  <c r="T15" i="13"/>
  <c r="R15" i="13"/>
  <c r="O15" i="13"/>
  <c r="M15" i="13"/>
  <c r="L15" i="13"/>
  <c r="G15" i="13"/>
  <c r="R12" i="13"/>
  <c r="O12" i="13"/>
  <c r="M12" i="13"/>
  <c r="L12" i="13"/>
  <c r="G12" i="13"/>
  <c r="T9" i="13"/>
  <c r="R9" i="13"/>
  <c r="O9" i="13"/>
  <c r="M9" i="13"/>
  <c r="L9" i="13"/>
  <c r="G9" i="13"/>
  <c r="T11" i="13"/>
  <c r="R11" i="13"/>
  <c r="O11" i="13"/>
  <c r="M11" i="13"/>
  <c r="L11" i="13"/>
  <c r="G11" i="13"/>
  <c r="T6" i="13"/>
  <c r="R6" i="13"/>
  <c r="M6" i="13"/>
  <c r="L6" i="13"/>
  <c r="G6" i="13"/>
  <c r="T8" i="13"/>
  <c r="R8" i="13"/>
  <c r="O8" i="13"/>
  <c r="M8" i="13"/>
  <c r="L8" i="13"/>
  <c r="G8" i="13"/>
  <c r="T7" i="13"/>
  <c r="R7" i="13"/>
  <c r="O7" i="13"/>
  <c r="M7" i="13"/>
  <c r="L7" i="13"/>
  <c r="G7" i="13"/>
  <c r="T5" i="13"/>
  <c r="R5" i="13"/>
  <c r="O5" i="13"/>
  <c r="M5" i="13"/>
  <c r="L5" i="13"/>
  <c r="G5" i="13"/>
  <c r="T4" i="13"/>
  <c r="R4" i="13"/>
  <c r="O4" i="13"/>
  <c r="M4" i="13"/>
  <c r="L4" i="13"/>
  <c r="G4" i="13"/>
  <c r="Q12" i="22" l="1"/>
  <c r="Q11" i="22"/>
  <c r="Q10" i="22"/>
  <c r="Q9" i="22"/>
  <c r="I8" i="22"/>
  <c r="J8" i="22" s="1"/>
  <c r="I16" i="22"/>
  <c r="J16" i="22" s="1"/>
  <c r="I15" i="22"/>
  <c r="J15" i="22" s="1"/>
  <c r="I13" i="22"/>
  <c r="J13" i="22" s="1"/>
  <c r="I7" i="22"/>
  <c r="J7" i="22" s="1"/>
  <c r="I5" i="22"/>
  <c r="J5" i="22" s="1"/>
  <c r="I6" i="22"/>
  <c r="J6" i="22" s="1"/>
  <c r="I14" i="22"/>
  <c r="J14" i="22" s="1"/>
  <c r="I10" i="22"/>
  <c r="J10" i="22" s="1"/>
  <c r="V10" i="22" s="1"/>
  <c r="W10" i="22" s="1"/>
  <c r="Q6" i="22"/>
  <c r="I9" i="22"/>
  <c r="J9" i="22" s="1"/>
  <c r="V9" i="22" s="1"/>
  <c r="W9" i="22" s="1"/>
  <c r="I11" i="22"/>
  <c r="J11" i="22" s="1"/>
  <c r="Q13" i="22"/>
  <c r="V14" i="22"/>
  <c r="W14" i="22" s="1"/>
  <c r="Q7" i="22"/>
  <c r="Q15" i="22"/>
  <c r="I12" i="22"/>
  <c r="J12" i="22" s="1"/>
  <c r="Q8" i="22"/>
  <c r="Q16" i="22"/>
  <c r="R10" i="13"/>
  <c r="Q5" i="22"/>
  <c r="H14" i="13"/>
  <c r="I14" i="13" s="1"/>
  <c r="P15" i="13"/>
  <c r="H10" i="13"/>
  <c r="I10" i="13" s="1"/>
  <c r="P14" i="13"/>
  <c r="P10" i="13"/>
  <c r="H12" i="13"/>
  <c r="I12" i="13" s="1"/>
  <c r="H9" i="13"/>
  <c r="I9" i="13" s="1"/>
  <c r="H6" i="13"/>
  <c r="I6" i="13" s="1"/>
  <c r="H13" i="13"/>
  <c r="I13" i="13" s="1"/>
  <c r="H11" i="13"/>
  <c r="I11" i="13" s="1"/>
  <c r="H7" i="13"/>
  <c r="I7" i="13" s="1"/>
  <c r="H5" i="13"/>
  <c r="I5" i="13" s="1"/>
  <c r="P4" i="13"/>
  <c r="P12" i="13"/>
  <c r="P9" i="13"/>
  <c r="P7" i="13"/>
  <c r="P8" i="13"/>
  <c r="P11" i="13"/>
  <c r="P6" i="13"/>
  <c r="P13" i="13"/>
  <c r="P5" i="13"/>
  <c r="H4" i="13"/>
  <c r="I4" i="13" s="1"/>
  <c r="H15" i="13"/>
  <c r="I15" i="13" s="1"/>
  <c r="H8" i="13"/>
  <c r="I8" i="13" s="1"/>
  <c r="V13" i="22" l="1"/>
  <c r="W13" i="22" s="1"/>
  <c r="V11" i="22"/>
  <c r="W11" i="22" s="1"/>
  <c r="V12" i="22"/>
  <c r="W12" i="22" s="1"/>
  <c r="V15" i="22"/>
  <c r="W15" i="22" s="1"/>
  <c r="V5" i="22"/>
  <c r="W5" i="22" s="1"/>
  <c r="V6" i="22"/>
  <c r="W6" i="22" s="1"/>
  <c r="V7" i="22"/>
  <c r="W7" i="22" s="1"/>
  <c r="V16" i="22"/>
  <c r="W16" i="22" s="1"/>
  <c r="V8" i="22"/>
  <c r="W8" i="22" s="1"/>
  <c r="U10" i="13"/>
  <c r="V10" i="13" s="1"/>
  <c r="U15" i="13"/>
  <c r="V15" i="13" s="1"/>
  <c r="U9" i="13"/>
  <c r="V9" i="13" s="1"/>
  <c r="U14" i="13"/>
  <c r="V14" i="13" s="1"/>
  <c r="U6" i="13"/>
  <c r="V6" i="13" s="1"/>
  <c r="U5" i="13"/>
  <c r="V5" i="13" s="1"/>
  <c r="U12" i="13"/>
  <c r="V12" i="13" s="1"/>
  <c r="U13" i="13"/>
  <c r="V13" i="13" s="1"/>
  <c r="U11" i="13"/>
  <c r="V11" i="13" s="1"/>
  <c r="U7" i="13"/>
  <c r="V7" i="13" s="1"/>
  <c r="U4" i="13"/>
  <c r="V4" i="13" s="1"/>
  <c r="U8" i="13"/>
  <c r="V8" i="13" s="1"/>
  <c r="K12" i="17" l="1"/>
  <c r="M7" i="17"/>
  <c r="M5" i="17"/>
  <c r="M3" i="17"/>
  <c r="L12" i="10" l="1"/>
  <c r="N7" i="10" l="1"/>
  <c r="N5" i="10"/>
  <c r="N3" i="10"/>
  <c r="F4" i="3"/>
  <c r="G4" i="3" s="1"/>
</calcChain>
</file>

<file path=xl/sharedStrings.xml><?xml version="1.0" encoding="utf-8"?>
<sst xmlns="http://schemas.openxmlformats.org/spreadsheetml/2006/main" count="367" uniqueCount="206">
  <si>
    <t>Address</t>
  </si>
  <si>
    <t>Land SF</t>
  </si>
  <si>
    <t>$/SF Land</t>
  </si>
  <si>
    <t xml:space="preserve"> </t>
  </si>
  <si>
    <t>Size Adj</t>
  </si>
  <si>
    <t>Land Value</t>
  </si>
  <si>
    <t>Size Diff</t>
  </si>
  <si>
    <t>Cond %</t>
  </si>
  <si>
    <t>Adj Value</t>
  </si>
  <si>
    <t>Eff Age</t>
  </si>
  <si>
    <t>Total Adj</t>
  </si>
  <si>
    <t>Land Value ÷ Land SF</t>
  </si>
  <si>
    <t>Size Diff x $/SF</t>
  </si>
  <si>
    <t>Low:</t>
  </si>
  <si>
    <t>High:</t>
  </si>
  <si>
    <t>INDICATED VALUE RANGE:</t>
  </si>
  <si>
    <t>#</t>
  </si>
  <si>
    <t>Estimated Value:</t>
  </si>
  <si>
    <t>PROTEST WORKSHEET</t>
  </si>
  <si>
    <t>Lot SF &amp; $</t>
  </si>
  <si>
    <t>Class Code</t>
  </si>
  <si>
    <t>Total Value</t>
  </si>
  <si>
    <t>B14</t>
  </si>
  <si>
    <t>Eff Age/ Yr Built</t>
  </si>
  <si>
    <t>Other Info (# Stories, Lot Type)</t>
  </si>
  <si>
    <t>Properties Most Like Subject:</t>
  </si>
  <si>
    <t>F13</t>
  </si>
  <si>
    <t>MA Imp SF &amp; $ (no dep)</t>
  </si>
  <si>
    <t>B17</t>
  </si>
  <si>
    <t>B15</t>
  </si>
  <si>
    <t>B16</t>
  </si>
  <si>
    <t>ADDITIONAL TOOLS</t>
  </si>
  <si>
    <t>sf/acre</t>
  </si>
  <si>
    <t>Acres</t>
  </si>
  <si>
    <t>MAs only Square footages</t>
  </si>
  <si>
    <t>Adj Value all other Improvements</t>
  </si>
  <si>
    <t>MAs only Values in $ (not adj value)</t>
  </si>
  <si>
    <t>MA Imp  SF &amp; Value (no  dep)</t>
  </si>
  <si>
    <t>Depr %</t>
  </si>
  <si>
    <t>Describe Other Improvements + $ (Adj Value /depreciated)</t>
  </si>
  <si>
    <t>MA Imp Value</t>
  </si>
  <si>
    <t>MA Imp SF</t>
  </si>
  <si>
    <t>$/SF MA</t>
  </si>
  <si>
    <t>Other Imp Value</t>
  </si>
  <si>
    <t>Dep %</t>
  </si>
  <si>
    <t>Dep Adj</t>
  </si>
  <si>
    <t>Formulas &amp; Notes:</t>
  </si>
  <si>
    <t>Subject Size - Comp Size</t>
  </si>
  <si>
    <t>Total Value - Total Adj</t>
  </si>
  <si>
    <t>MA Imp SF &amp; Value All Imps</t>
  </si>
  <si>
    <t>Other Improvements w/SF (value included with MA Imp Value) + Other Impr.</t>
  </si>
  <si>
    <t>Other Known Info (# Stories, Lot Info)</t>
  </si>
  <si>
    <t>IMPROVEMENTS LISTING USING WEB INFORMATION</t>
  </si>
  <si>
    <t>IMPROVEMENTS LISTING USING APPRAISAL CARDS OR SALE INFORMATION</t>
  </si>
  <si>
    <t>Improvement Value</t>
  </si>
  <si>
    <t>Cost of Repairs</t>
  </si>
  <si>
    <t>Actual Depreciation %</t>
  </si>
  <si>
    <t>DEPR % for Worksheet</t>
  </si>
  <si>
    <t>DEPRECIATION CALCULATOR</t>
  </si>
  <si>
    <t>INSTRUCTIONS FOR USING IMPROVEMENT BLANKS AND SPREADSHEET</t>
  </si>
  <si>
    <t xml:space="preserve">As you enter information, the shaded cells will automatically calculate and adjust the comps to your property.  An adjusted value will result in the Adj Value column. </t>
  </si>
  <si>
    <r>
      <t xml:space="preserve">Complete INDICATED VALUE RANGE information at bottom of spreadsheet.  </t>
    </r>
    <r>
      <rPr>
        <b/>
        <sz val="12"/>
        <color rgb="FF000000"/>
        <rFont val="Book Antiqua"/>
        <family val="1"/>
      </rPr>
      <t>In determining property most like yours, which required least adjustments, have  similar features such as size, class code, age and other improvements</t>
    </r>
    <r>
      <rPr>
        <sz val="12"/>
        <color rgb="FF000000"/>
        <rFont val="Book Antiqua"/>
        <family val="1"/>
      </rPr>
      <t xml:space="preserve">?  If you do not have a pool, do not use that comp unless all other factors are the same.  </t>
    </r>
  </si>
  <si>
    <t>Quality Adj</t>
  </si>
  <si>
    <t>Quality Adj/SF</t>
  </si>
  <si>
    <t>Land Value Adj</t>
  </si>
  <si>
    <t>Imp Value Adj</t>
  </si>
  <si>
    <t>$/SF MA Subject - $/SF MA Comp</t>
  </si>
  <si>
    <t>Quality Adj/SF x $/SF MA</t>
  </si>
  <si>
    <t>Land Value Sub - Land Value Comp</t>
  </si>
  <si>
    <t>Subject Dep % x  MA Imp Value of Comp</t>
  </si>
  <si>
    <t>Sub Other Imp Value - Comp Other Imp Value</t>
  </si>
  <si>
    <t>Quality Adj + Land Value Adj + Size Adj + Dept Adj + Imp Value Adj</t>
  </si>
  <si>
    <r>
      <t xml:space="preserve">MA Imp Value </t>
    </r>
    <r>
      <rPr>
        <sz val="9"/>
        <color theme="1"/>
        <rFont val="Calibri"/>
        <family val="2"/>
      </rPr>
      <t xml:space="preserve">÷ </t>
    </r>
    <r>
      <rPr>
        <sz val="9"/>
        <color theme="1"/>
        <rFont val="Book Antiqua"/>
        <family val="1"/>
      </rPr>
      <t>Imp SF</t>
    </r>
  </si>
  <si>
    <t>Your estimate</t>
  </si>
  <si>
    <t>CAD Improvement Value</t>
  </si>
  <si>
    <t>1 - depr %     (% good)</t>
  </si>
  <si>
    <t>cost of repairs divided by improvement value</t>
  </si>
  <si>
    <t>1312 Steele Dr</t>
  </si>
  <si>
    <t>B18</t>
  </si>
  <si>
    <t>1310 Steele Dr</t>
  </si>
  <si>
    <t>2010-2015</t>
  </si>
  <si>
    <t>1407 Steele Dr</t>
  </si>
  <si>
    <t>decking 932 SF; OP 16 SF; Encl porch 602 SF; tennis court; pool $7,500; GA 805 SF = $34,720</t>
  </si>
  <si>
    <t>1207 Thomas Dr</t>
  </si>
  <si>
    <t>1302 Thomas Dr</t>
  </si>
  <si>
    <t>B13</t>
  </si>
  <si>
    <t>1203 Thomas Dr</t>
  </si>
  <si>
    <t>1311 Crawford</t>
  </si>
  <si>
    <t>3075 SF $378,260</t>
  </si>
  <si>
    <t>B12</t>
  </si>
  <si>
    <t>1106 Byrtlewood</t>
  </si>
  <si>
    <t>1202 Crawford</t>
  </si>
  <si>
    <t>3336 SF  $380,740</t>
  </si>
  <si>
    <t>2302 Judy</t>
  </si>
  <si>
    <t>3428 SF  $524,070</t>
  </si>
  <si>
    <t>F15</t>
  </si>
  <si>
    <t>1102 Myrtlewood</t>
  </si>
  <si>
    <t>1201 Myrtlewood</t>
  </si>
  <si>
    <t>3664 SF  $449,070</t>
  </si>
  <si>
    <t>613 Penny Ln</t>
  </si>
  <si>
    <t>COMPARABLE PROPERTY LISTING USED BY GCAD</t>
  </si>
  <si>
    <t>1,344 SF GA; 25 SF Enc Porch; 220 SF deck; 140 SF Scr Porch; pool; GCAD attributed value of other imps @ $45,730</t>
  </si>
  <si>
    <t>500 SF GA; 468 SF Ops, 180 SF BZWY; GCAD attributed value of other imps at $24,990</t>
  </si>
  <si>
    <t>1354 SF GA; 570 SF Ops; metal utility bldg; GCAD attributed value of other imps @ $52,070</t>
  </si>
  <si>
    <t>Comments</t>
  </si>
  <si>
    <t>1400 Somerset Ln</t>
  </si>
  <si>
    <t>4,046 SF</t>
  </si>
  <si>
    <t>B21</t>
  </si>
  <si>
    <t>2902 Bridle Path Ln</t>
  </si>
  <si>
    <t>4,004 SF</t>
  </si>
  <si>
    <t>5,644 SF</t>
  </si>
  <si>
    <t>3,968 SF   $662,890</t>
  </si>
  <si>
    <t>B20</t>
  </si>
  <si>
    <t>1 Dominion Ct</t>
  </si>
  <si>
    <t>4,600 SF</t>
  </si>
  <si>
    <t>1714 Avery Ln</t>
  </si>
  <si>
    <t>4,539 SF</t>
  </si>
  <si>
    <t>1308 Thomas Dr</t>
  </si>
  <si>
    <t>2,386 SF</t>
  </si>
  <si>
    <t>1201 Myrtlewood Dr</t>
  </si>
  <si>
    <t>1304 Steele Dr</t>
  </si>
  <si>
    <t>1,905 SF</t>
  </si>
  <si>
    <t>1106 Myrtlewood</t>
  </si>
  <si>
    <t>GCAD attributed other improvements at $123,310; located 8.6 miles away</t>
  </si>
  <si>
    <t>Although in same neighborhood, too small to use without substantial adjustments.  GCAD attributed other improvements at $36,610; one story; same neighborhood (behind subject)</t>
  </si>
  <si>
    <t>27,000 SF</t>
  </si>
  <si>
    <t>3,664 SF</t>
  </si>
  <si>
    <t>36,858 SF</t>
  </si>
  <si>
    <t>90,439 SF or 2+ acres</t>
  </si>
  <si>
    <t>46,210 SF or 1.06 acres</t>
  </si>
  <si>
    <t>56,916 SF or 1.31 acres</t>
  </si>
  <si>
    <t>19,060 SF</t>
  </si>
  <si>
    <t>12,132 SF</t>
  </si>
  <si>
    <t>$1,008,090 (lowered to $725,000</t>
  </si>
  <si>
    <t>$1,104,820 lowered to $608,400</t>
  </si>
  <si>
    <t>$799,540 lowered to $782,000</t>
  </si>
  <si>
    <t>$813,630 lowered to $695,000</t>
  </si>
  <si>
    <t>$957,160 lowered to $865,000</t>
  </si>
  <si>
    <t>$660,570 lowered to $532,000</t>
  </si>
  <si>
    <t>$335,370 lowered to $270,000</t>
  </si>
  <si>
    <t>Agree with use of this current sale (9/22/2020).  Value reduced during protest process.  Only truly comparable property/sale.  GCAD attributed other improvements at $42,350</t>
  </si>
  <si>
    <t>GCAD attributed other improvements at $43,070.  Value lowered during protest process; located 6.7 miles away</t>
  </si>
  <si>
    <t>Value lowered during protest process.  GCAD attributed other improvements at $80,800; located 6.9 miles away</t>
  </si>
  <si>
    <t>GCAD attributed other improvements at $99,850.  Value lowered during protest process; located 8.7 miles away</t>
  </si>
  <si>
    <t xml:space="preserve"> GCAD attributed other improvements at $108,300.  Value lowered during protest process; located 4.8 miles away</t>
  </si>
  <si>
    <t>Although in the subject neighborhood, too small to use without substantial adjustments and too old (built 1978).  One story; behind subject; GCAD attributed other improvements at $35,850.</t>
  </si>
  <si>
    <t>21,000 SF</t>
  </si>
  <si>
    <t>Download the 2023.Protest Worksheets.xlsx from the GCTO website (www.galcotax.com/Property Tax/Protest Information)</t>
  </si>
  <si>
    <r>
      <t xml:space="preserve">Complete appropriate </t>
    </r>
    <r>
      <rPr>
        <b/>
        <sz val="12"/>
        <color rgb="FF000000"/>
        <rFont val="Book Antiqua"/>
        <family val="1"/>
      </rPr>
      <t>Improvements Listing</t>
    </r>
    <r>
      <rPr>
        <sz val="12"/>
        <color rgb="FF000000"/>
        <rFont val="Book Antiqua"/>
        <family val="1"/>
      </rPr>
      <t xml:space="preserve"> form using CAD appraisal cards or evidence packet received after filing formal protest (info on website may also be used, particularly if you have located an identical home (often found in subdivisions)</t>
    </r>
  </si>
  <si>
    <r>
      <t xml:space="preserve">Complete top row of </t>
    </r>
    <r>
      <rPr>
        <b/>
        <sz val="12"/>
        <color rgb="FF000000"/>
        <rFont val="Book Antiqua"/>
        <family val="1"/>
      </rPr>
      <t xml:space="preserve">Spreadsheet 4 You </t>
    </r>
    <r>
      <rPr>
        <sz val="12"/>
        <color rgb="FF000000"/>
        <rFont val="Book Antiqua"/>
        <family val="1"/>
      </rPr>
      <t xml:space="preserve">worksheet with your property info and comparable properties using info from evidence packet (or </t>
    </r>
    <r>
      <rPr>
        <b/>
        <sz val="12"/>
        <color rgb="FF000000"/>
        <rFont val="Book Antiqua"/>
        <family val="1"/>
      </rPr>
      <t>Improvements Listing)</t>
    </r>
    <r>
      <rPr>
        <sz val="12"/>
        <color rgb="FF000000"/>
        <rFont val="Book Antiqua"/>
        <family val="1"/>
      </rPr>
      <t xml:space="preserve">. </t>
    </r>
  </si>
  <si>
    <r>
      <t xml:space="preserve">If the condition of your property is below the norm for neighborhood and the CAD has 100% in the DEPR categories, you will need to determine the total cost of repairs.  Divide that amount by the Imp Value to determine the Cond % </t>
    </r>
    <r>
      <rPr>
        <i/>
        <sz val="12"/>
        <color rgb="FF000000"/>
        <rFont val="Book Antiqua"/>
        <family val="1"/>
      </rPr>
      <t xml:space="preserve">(eg $10,000 in repairs ÷ $196,110 = 5% condition adjustment.  Subject from 100.)  Enter 95% as the Cond .  </t>
    </r>
    <r>
      <rPr>
        <sz val="12"/>
        <color rgb="FF000000"/>
        <rFont val="Book Antiqua"/>
        <family val="1"/>
      </rPr>
      <t>See calculator above.  Also note from Evidence Packet the % Good Adjustment (from Comp Equity Grid) or Condition rating from either appraisal cards or Residential Equity Taxpayer Evidence Packet Report.  See condition explanations on page 9 of protest booklet.</t>
    </r>
  </si>
  <si>
    <t>2303 Judy</t>
  </si>
  <si>
    <t>Value of other improvements reflected in Residential Equity Evidence Packet amount reduced to reflect successful protest reductions</t>
  </si>
  <si>
    <t>1208 Crawford</t>
  </si>
  <si>
    <t>43,905 SF $62,110</t>
  </si>
  <si>
    <t>B20 revised to B18</t>
  </si>
  <si>
    <t>Other Imp Value Adj</t>
  </si>
  <si>
    <t>2 OP 578SF, GA 399SF, 2 CP1 772SF, FP, pool, spa, gazebo, 1482SF storage bldg;  Condition Rating = 2          NOTES:  2 STORY HARVEY REBUILD ON LOT THAT FLOODS AND ADJOINS VACANT BUY-OUT LOT THAT ALSO FLOODS AND IS MAINTAINED BY PROPERTY OWNER</t>
  </si>
  <si>
    <t>43,905 SF  $62,110</t>
  </si>
  <si>
    <t>Describe Other Imps (with dep)</t>
  </si>
  <si>
    <t>24095 SF    $54,210</t>
  </si>
  <si>
    <t>63300 SF   $69,790</t>
  </si>
  <si>
    <t>22200 SF    $49,950</t>
  </si>
  <si>
    <t>25,000 SF   $58,830</t>
  </si>
  <si>
    <t>70,450 SF   $120,540</t>
  </si>
  <si>
    <t>GA 744 SF; 2 OP 786 SF; Deck 360 SF; CP2 1,140 SF; FP; pool; GCAD attributed value of other imps at $54,380</t>
  </si>
  <si>
    <t>OPs 184 SF; DET GA 616 SF; BZWY 72 SF; CP3 306 SF; pool; FP; GCAD attributed value of other imps at $28,990</t>
  </si>
  <si>
    <t>167 SF Ops; 828 SF Det GA;  Value lowered 28% and GCAD attributed value of other imps of $27,180 assigned $19,570</t>
  </si>
  <si>
    <t>OP 31 SF; DET GA 484 SF; deck 325 SF; GA 625 SF; STG 104 SF; SP 300 SF; FP; GCAD attributed value of other imps at $42,620</t>
  </si>
  <si>
    <t>5380 SF  $691,671</t>
  </si>
  <si>
    <t>4624 SF   $603,350</t>
  </si>
  <si>
    <t>3398 SF  $380,830</t>
  </si>
  <si>
    <t>3903 SF $461,070</t>
  </si>
  <si>
    <t>3746 SF   $583,210</t>
  </si>
  <si>
    <t>22,884 SF  $51,490</t>
  </si>
  <si>
    <t>24,050 SF  $54,110</t>
  </si>
  <si>
    <t>32240 SF  $61,140</t>
  </si>
  <si>
    <t>23772 SF   $46,800</t>
  </si>
  <si>
    <t>28000 SF    $58,280</t>
  </si>
  <si>
    <t>36858 SF  $82,930</t>
  </si>
  <si>
    <t>692 SF GA; 1,141 SF decks; 815 SF Ops;  Value lowered 20%, GCAD attributed value of other imps reduced same to $33,880</t>
  </si>
  <si>
    <t>242 SF Ops, 736 SF Det GA, 400 SF CP1, 80 SF BZWY; GCADS attributed value of other imps @ $37640</t>
  </si>
  <si>
    <t>18296 SF   $41,170</t>
  </si>
  <si>
    <t>690 SF GA; 381 SF Ops; metal building; pool &amp; spa added in 2005; GCAD attributed value of other improvements @ $36,080</t>
  </si>
  <si>
    <t>2 story; corner lot; does not flood; condition  4</t>
  </si>
  <si>
    <t>1.5 story; det garage; does not flood; condition  4</t>
  </si>
  <si>
    <t>two story; does not flood; condition  1</t>
  </si>
  <si>
    <t xml:space="preserve">one story; behind subject; condition  4; </t>
  </si>
  <si>
    <t>1.5 story; does not flood; condition  1</t>
  </si>
  <si>
    <t>2 story; does not flood; condition  4</t>
  </si>
  <si>
    <t>one story; down the street; area floods; condition  4</t>
  </si>
  <si>
    <t>1.5 story; across street; built up - lot floods; condition  3</t>
  </si>
  <si>
    <t>2 story; MA, MA2 built 2010, MA Add built 2015/included in total SF; does not flood; condition  1</t>
  </si>
  <si>
    <t>1 story; cul de sac lot floods 85% functional assessed on lot; condition  3</t>
  </si>
  <si>
    <t>two story; condition  1</t>
  </si>
  <si>
    <t>1.5 story; det &amp; built in garage; condition  4; does not flood</t>
  </si>
  <si>
    <t>3968SF   $623,415</t>
  </si>
  <si>
    <t>3,515 SF  $316,720</t>
  </si>
  <si>
    <t>3,473 SF  $395,020</t>
  </si>
  <si>
    <t>Comp 2, 3, 6, 7, 9 &amp; 12 in Comp Equity Grid U&amp;E</t>
  </si>
  <si>
    <t xml:space="preserve">Size - 3 &amp; 7; Age - 1, 6, 9; Quality - 1, 7 &amp; 12; Least adj to 1, 7 &amp; 9.  Overall, most like 7.  </t>
  </si>
  <si>
    <t>2796 SF  $315,266</t>
  </si>
  <si>
    <t>decking 518 SF; OP 16 SF; Encl porch 602 SF; Value of tennis court; pool; 805 SF GA with apt and 414 SF deck $129,944; value from original $608,760</t>
  </si>
  <si>
    <t>FP, 2 story, Harvey rebuild on lot that frequently floods &amp; adjoins 2 buyout lots, interior lot; condition 2</t>
  </si>
  <si>
    <t>2 OP 578 SF; GA 399 SF; 2 CP1 772 SF.  Pool; spa; gazebo; 1482 SF storage bldg @ $39,475.  Little depreciation.</t>
  </si>
  <si>
    <t>2 OP 200 SF, BZWY 360 SF, GA 1014 SF, DET GA 600 SF, pool, spa, outdoor kitchen, pergola;  GCAD attributed value of other imps to $81,920 but value lowered 25% resulting in $61,440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</si>
</sst>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
    <numFmt numFmtId="165" formatCode="&quot;$&quot;#,##0.00"/>
    <numFmt numFmtId="166" formatCode="#,##0.0"/>
  </numFmts>
  <fonts count="26" x14ac:knownFonts="1">
    <font>
      <sz val="11"/>
      <color theme="1"/>
      <name val="Calibri"/>
      <family val="2"/>
      <scheme val="minor"/>
    </font>
    <font>
      <sz val="10"/>
      <name val="Arial"/>
      <family val="2"/>
    </font>
    <font>
      <sz val="12"/>
      <color theme="1"/>
      <name val="Book Antiqua"/>
      <family val="1"/>
    </font>
    <font>
      <sz val="11"/>
      <name val="Book Antiqua"/>
      <family val="1"/>
    </font>
    <font>
      <sz val="11"/>
      <color theme="1"/>
      <name val="Book Antiqua"/>
      <family val="1"/>
    </font>
    <font>
      <b/>
      <sz val="11"/>
      <color theme="1"/>
      <name val="Book Antiqua"/>
      <family val="1"/>
    </font>
    <font>
      <b/>
      <sz val="10"/>
      <color theme="1"/>
      <name val="Book Antiqua"/>
      <family val="1"/>
    </font>
    <font>
      <sz val="10"/>
      <color theme="1"/>
      <name val="Book Antiqua"/>
      <family val="1"/>
    </font>
    <font>
      <sz val="10"/>
      <name val="Book Antiqua"/>
      <family val="1"/>
    </font>
    <font>
      <sz val="10"/>
      <color rgb="FF000000"/>
      <name val="Book Antiqua"/>
      <family val="1"/>
    </font>
    <font>
      <b/>
      <sz val="12"/>
      <color theme="1"/>
      <name val="Book Antiqua"/>
      <family val="1"/>
    </font>
    <font>
      <sz val="12"/>
      <color theme="1"/>
      <name val="Calibri"/>
      <family val="2"/>
      <scheme val="minor"/>
    </font>
    <font>
      <b/>
      <sz val="11"/>
      <color rgb="FF000000"/>
      <name val="Book Antiqua"/>
      <family val="1"/>
    </font>
    <font>
      <sz val="12"/>
      <color rgb="FF000000"/>
      <name val="Book Antiqua"/>
      <family val="1"/>
    </font>
    <font>
      <b/>
      <sz val="12"/>
      <color rgb="FF000000"/>
      <name val="Book Antiqua"/>
      <family val="1"/>
    </font>
    <font>
      <i/>
      <sz val="12"/>
      <color rgb="FF000000"/>
      <name val="Book Antiqua"/>
      <family val="1"/>
    </font>
    <font>
      <sz val="10"/>
      <color theme="1"/>
      <name val="Calibri"/>
      <family val="2"/>
      <scheme val="minor"/>
    </font>
    <font>
      <sz val="10"/>
      <color rgb="FF000000"/>
      <name val="Garamond"/>
      <family val="1"/>
    </font>
    <font>
      <b/>
      <u/>
      <sz val="12"/>
      <color rgb="FF000000"/>
      <name val="Book Antiqua"/>
      <family val="1"/>
    </font>
    <font>
      <u/>
      <sz val="10"/>
      <color rgb="FF000000"/>
      <name val="Book Antiqua"/>
      <family val="1"/>
    </font>
    <font>
      <sz val="9"/>
      <color theme="1"/>
      <name val="Book Antiqua"/>
      <family val="1"/>
    </font>
    <font>
      <sz val="9"/>
      <color theme="1"/>
      <name val="Calibri"/>
      <family val="2"/>
    </font>
    <font>
      <sz val="14"/>
      <color rgb="FF000000"/>
      <name val="Book Antiqua"/>
      <family val="1"/>
    </font>
    <font>
      <b/>
      <sz val="14"/>
      <color theme="1"/>
      <name val="Book Antiqua"/>
      <family val="1"/>
    </font>
    <font>
      <b/>
      <sz val="11"/>
      <color theme="0"/>
      <name val="Book Antiqua"/>
      <family val="1"/>
    </font>
    <font>
      <b/>
      <sz val="10"/>
      <color theme="0"/>
      <name val="Book Antiqua"/>
      <family val="1"/>
    </font>
  </fonts>
  <fills count="1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0.14996795556505021"/>
        <bgColor indexed="64"/>
      </patternFill>
    </fill>
    <fill>
      <patternFill patternType="solid">
        <fgColor theme="5" tint="0.79998168889431442"/>
        <bgColor indexed="64"/>
      </patternFill>
    </fill>
    <fill>
      <patternFill patternType="solid">
        <fgColor theme="1"/>
        <bgColor indexed="64"/>
      </patternFill>
    </fill>
    <fill>
      <patternFill patternType="solid">
        <fgColor rgb="FFFF0000"/>
        <bgColor indexed="64"/>
      </patternFill>
    </fill>
    <fill>
      <patternFill patternType="solid">
        <fgColor theme="6"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203">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2" fillId="0" borderId="0" xfId="0" applyFont="1"/>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164" fontId="4"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3" fontId="7" fillId="0" borderId="1" xfId="0" applyNumberFormat="1" applyFont="1" applyBorder="1" applyAlignment="1">
      <alignment horizontal="center" vertical="center"/>
    </xf>
    <xf numFmtId="164" fontId="2" fillId="0" borderId="0" xfId="0" applyNumberFormat="1" applyFont="1" applyAlignment="1">
      <alignment horizontal="center" vertical="center"/>
    </xf>
    <xf numFmtId="3" fontId="2" fillId="0" borderId="0" xfId="0" applyNumberFormat="1" applyFont="1" applyAlignment="1">
      <alignment horizontal="center" vertical="center"/>
    </xf>
    <xf numFmtId="165" fontId="7" fillId="0" borderId="0" xfId="0" applyNumberFormat="1" applyFont="1" applyAlignment="1">
      <alignment horizontal="center" vertical="center"/>
    </xf>
    <xf numFmtId="164"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xf>
    <xf numFmtId="0" fontId="7" fillId="0" borderId="1" xfId="0" applyFont="1" applyBorder="1" applyAlignment="1">
      <alignment vertical="center"/>
    </xf>
    <xf numFmtId="0" fontId="8" fillId="0" borderId="1" xfId="1" applyFont="1" applyBorder="1" applyAlignment="1" applyProtection="1">
      <alignment vertical="center"/>
      <protection locked="0"/>
    </xf>
    <xf numFmtId="0" fontId="4" fillId="0" borderId="1" xfId="0" applyFont="1" applyBorder="1" applyAlignment="1">
      <alignment vertical="center" wrapText="1"/>
    </xf>
    <xf numFmtId="0" fontId="4" fillId="0" borderId="1" xfId="0" applyFont="1" applyBorder="1" applyAlignment="1">
      <alignment horizontal="center" vertical="center"/>
    </xf>
    <xf numFmtId="9" fontId="4" fillId="0" borderId="1" xfId="0" applyNumberFormat="1" applyFont="1" applyBorder="1" applyAlignment="1">
      <alignment horizontal="center" vertical="center"/>
    </xf>
    <xf numFmtId="0" fontId="3" fillId="0" borderId="1" xfId="1" applyFont="1" applyBorder="1" applyAlignment="1" applyProtection="1">
      <alignment vertical="center" wrapText="1"/>
      <protection locked="0"/>
    </xf>
    <xf numFmtId="0" fontId="4" fillId="0" borderId="1" xfId="0" applyFont="1" applyBorder="1" applyAlignment="1">
      <alignment horizontal="center" vertical="center" wrapText="1"/>
    </xf>
    <xf numFmtId="0" fontId="3" fillId="0" borderId="1" xfId="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8" fillId="0" borderId="1" xfId="1" applyFont="1" applyBorder="1" applyAlignment="1" applyProtection="1">
      <alignment horizontal="center" vertical="center"/>
      <protection locked="0"/>
    </xf>
    <xf numFmtId="0" fontId="2" fillId="0" borderId="0" xfId="0" applyFont="1" applyAlignment="1">
      <alignment wrapText="1" readingOrder="1"/>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3" fontId="4" fillId="3" borderId="1"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0" fontId="6" fillId="2" borderId="1" xfId="0" applyFont="1" applyFill="1" applyBorder="1" applyAlignment="1">
      <alignment vertical="center" wrapText="1"/>
    </xf>
    <xf numFmtId="0" fontId="7" fillId="0" borderId="1" xfId="0" applyFont="1" applyBorder="1" applyAlignment="1">
      <alignment vertical="center" wrapText="1"/>
    </xf>
    <xf numFmtId="0" fontId="8" fillId="0" borderId="1" xfId="1" applyFont="1" applyBorder="1" applyAlignment="1" applyProtection="1">
      <alignment vertical="center" wrapText="1"/>
      <protection locked="0"/>
    </xf>
    <xf numFmtId="0" fontId="6" fillId="2" borderId="1" xfId="0" applyFont="1" applyFill="1" applyBorder="1" applyAlignment="1">
      <alignment horizontal="center" vertical="center" wrapText="1"/>
    </xf>
    <xf numFmtId="164" fontId="6" fillId="0" borderId="1" xfId="0" applyNumberFormat="1" applyFont="1" applyBorder="1" applyAlignment="1">
      <alignment horizontal="center" vertical="center" wrapText="1"/>
    </xf>
    <xf numFmtId="9" fontId="6" fillId="2" borderId="1" xfId="0" applyNumberFormat="1" applyFont="1" applyFill="1" applyBorder="1" applyAlignment="1">
      <alignment horizontal="center" vertical="center" wrapText="1"/>
    </xf>
    <xf numFmtId="6" fontId="8" fillId="0" borderId="1" xfId="1" applyNumberFormat="1" applyFont="1" applyBorder="1" applyAlignment="1" applyProtection="1">
      <alignment vertical="center" wrapText="1"/>
      <protection locked="0"/>
    </xf>
    <xf numFmtId="0" fontId="16" fillId="0" borderId="0" xfId="0" applyFont="1"/>
    <xf numFmtId="0" fontId="7" fillId="0" borderId="1" xfId="0" applyFont="1" applyBorder="1" applyAlignment="1">
      <alignment horizontal="center" vertical="center" wrapText="1"/>
    </xf>
    <xf numFmtId="0" fontId="8" fillId="0" borderId="1" xfId="1" applyFont="1" applyBorder="1" applyAlignment="1" applyProtection="1">
      <alignment horizontal="center" vertical="center" wrapText="1"/>
      <protection locked="0"/>
    </xf>
    <xf numFmtId="6" fontId="6" fillId="2" borderId="1" xfId="0" applyNumberFormat="1" applyFont="1" applyFill="1" applyBorder="1" applyAlignment="1">
      <alignment horizontal="center" vertical="center"/>
    </xf>
    <xf numFmtId="6" fontId="8" fillId="0" borderId="1" xfId="1" applyNumberFormat="1" applyFont="1" applyBorder="1" applyAlignment="1" applyProtection="1">
      <alignment horizontal="center" vertical="center"/>
      <protection locked="0"/>
    </xf>
    <xf numFmtId="6" fontId="7" fillId="0" borderId="1" xfId="0" applyNumberFormat="1" applyFont="1" applyBorder="1" applyAlignment="1">
      <alignment horizontal="center" vertical="center"/>
    </xf>
    <xf numFmtId="3" fontId="6" fillId="2" borderId="1" xfId="0" applyNumberFormat="1" applyFont="1" applyFill="1" applyBorder="1" applyAlignment="1">
      <alignment horizontal="left" vertical="center" wrapText="1"/>
    </xf>
    <xf numFmtId="3" fontId="7" fillId="0" borderId="1" xfId="0" applyNumberFormat="1" applyFont="1" applyBorder="1" applyAlignment="1">
      <alignment horizontal="left" vertical="center" wrapText="1"/>
    </xf>
    <xf numFmtId="165" fontId="4" fillId="2" borderId="1" xfId="0" applyNumberFormat="1" applyFont="1" applyFill="1" applyBorder="1" applyAlignment="1">
      <alignment horizontal="center" vertical="center"/>
    </xf>
    <xf numFmtId="165" fontId="6" fillId="0" borderId="0" xfId="0" applyNumberFormat="1" applyFont="1" applyAlignment="1">
      <alignment horizontal="center" vertical="center" wrapText="1"/>
    </xf>
    <xf numFmtId="9" fontId="7" fillId="0" borderId="1" xfId="0" applyNumberFormat="1" applyFont="1" applyBorder="1" applyAlignment="1">
      <alignment horizontal="center" vertical="center" wrapText="1"/>
    </xf>
    <xf numFmtId="0" fontId="10" fillId="0" borderId="0" xfId="0" applyFont="1" applyAlignment="1">
      <alignment horizontal="center" vertical="center"/>
    </xf>
    <xf numFmtId="3" fontId="7" fillId="0" borderId="0" xfId="0" applyNumberFormat="1" applyFont="1" applyAlignment="1">
      <alignment horizontal="left" vertical="center" wrapText="1"/>
    </xf>
    <xf numFmtId="3" fontId="6" fillId="0" borderId="0" xfId="0" applyNumberFormat="1" applyFont="1" applyAlignment="1">
      <alignment horizontal="left" vertical="center" wrapText="1"/>
    </xf>
    <xf numFmtId="0" fontId="4" fillId="0" borderId="0" xfId="0" applyFont="1"/>
    <xf numFmtId="0" fontId="7" fillId="0" borderId="0" xfId="0" applyFont="1"/>
    <xf numFmtId="164" fontId="7" fillId="0" borderId="9" xfId="0" applyNumberFormat="1" applyFont="1" applyBorder="1" applyAlignment="1">
      <alignment horizontal="center" vertical="center"/>
    </xf>
    <xf numFmtId="164" fontId="7" fillId="0" borderId="10" xfId="0" applyNumberFormat="1" applyFont="1" applyBorder="1" applyAlignment="1">
      <alignment horizontal="center" vertical="center"/>
    </xf>
    <xf numFmtId="164" fontId="7" fillId="0" borderId="11" xfId="0" applyNumberFormat="1" applyFont="1" applyBorder="1" applyAlignment="1">
      <alignment horizontal="center" vertical="center"/>
    </xf>
    <xf numFmtId="165" fontId="6" fillId="0" borderId="17" xfId="0" applyNumberFormat="1" applyFont="1" applyBorder="1" applyAlignment="1">
      <alignment horizontal="center" vertical="center"/>
    </xf>
    <xf numFmtId="165" fontId="6" fillId="0" borderId="18" xfId="0" applyNumberFormat="1" applyFont="1" applyBorder="1" applyAlignment="1">
      <alignment horizontal="center" vertical="center"/>
    </xf>
    <xf numFmtId="165" fontId="6" fillId="0" borderId="19" xfId="0" applyNumberFormat="1" applyFont="1" applyBorder="1" applyAlignment="1">
      <alignment horizontal="center" vertical="center"/>
    </xf>
    <xf numFmtId="3" fontId="7" fillId="0" borderId="11" xfId="0" applyNumberFormat="1" applyFont="1" applyBorder="1" applyAlignment="1">
      <alignment horizontal="center" vertical="center"/>
    </xf>
    <xf numFmtId="3" fontId="7" fillId="0" borderId="12" xfId="0" applyNumberFormat="1" applyFont="1" applyBorder="1" applyAlignment="1">
      <alignment horizontal="center" vertical="center"/>
    </xf>
    <xf numFmtId="164" fontId="5" fillId="0" borderId="1" xfId="0" applyNumberFormat="1" applyFont="1" applyBorder="1" applyAlignment="1">
      <alignment vertical="center"/>
    </xf>
    <xf numFmtId="3"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11" fillId="0" borderId="0" xfId="0" applyFont="1" applyAlignment="1">
      <alignment horizontal="center" wrapText="1"/>
    </xf>
    <xf numFmtId="3" fontId="7" fillId="3" borderId="11" xfId="0" applyNumberFormat="1" applyFont="1" applyFill="1" applyBorder="1" applyAlignment="1">
      <alignment horizontal="center" vertical="center"/>
    </xf>
    <xf numFmtId="0" fontId="11" fillId="0" borderId="0" xfId="0" applyFont="1" applyAlignment="1">
      <alignment horizontal="center" vertical="center"/>
    </xf>
    <xf numFmtId="3" fontId="6" fillId="4" borderId="16"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3" fontId="4" fillId="0" borderId="12" xfId="0" applyNumberFormat="1" applyFont="1" applyBorder="1" applyAlignment="1">
      <alignment horizontal="center" vertical="center"/>
    </xf>
    <xf numFmtId="166" fontId="4" fillId="3" borderId="16" xfId="0" applyNumberFormat="1" applyFont="1" applyFill="1" applyBorder="1" applyAlignment="1">
      <alignment horizontal="center" vertical="center"/>
    </xf>
    <xf numFmtId="164" fontId="4" fillId="0" borderId="12" xfId="0" applyNumberFormat="1" applyFont="1" applyBorder="1" applyAlignment="1">
      <alignment horizontal="center" vertical="center"/>
    </xf>
    <xf numFmtId="164" fontId="5" fillId="4" borderId="16" xfId="0" applyNumberFormat="1" applyFont="1" applyFill="1" applyBorder="1" applyAlignment="1">
      <alignment horizontal="center" vertical="center"/>
    </xf>
    <xf numFmtId="3" fontId="7" fillId="5" borderId="1" xfId="0" applyNumberFormat="1" applyFont="1" applyFill="1" applyBorder="1" applyAlignment="1">
      <alignment horizontal="left" vertical="center" wrapText="1"/>
    </xf>
    <xf numFmtId="0" fontId="8" fillId="4" borderId="1" xfId="1" applyFont="1" applyFill="1" applyBorder="1" applyAlignment="1" applyProtection="1">
      <alignment vertical="center" wrapText="1"/>
      <protection locked="0"/>
    </xf>
    <xf numFmtId="0" fontId="7" fillId="4" borderId="1" xfId="0" applyFont="1" applyFill="1" applyBorder="1" applyAlignment="1">
      <alignment vertical="center" wrapText="1"/>
    </xf>
    <xf numFmtId="6" fontId="7" fillId="4" borderId="1" xfId="0" applyNumberFormat="1" applyFont="1" applyFill="1" applyBorder="1" applyAlignment="1">
      <alignment vertical="center" wrapText="1"/>
    </xf>
    <xf numFmtId="6" fontId="8" fillId="3" borderId="1" xfId="1" applyNumberFormat="1" applyFont="1" applyFill="1" applyBorder="1" applyAlignment="1" applyProtection="1">
      <alignment vertical="center" wrapText="1"/>
      <protection locked="0"/>
    </xf>
    <xf numFmtId="0" fontId="8" fillId="3" borderId="1" xfId="1" applyFont="1" applyFill="1" applyBorder="1" applyAlignment="1" applyProtection="1">
      <alignment vertical="center" wrapText="1"/>
      <protection locked="0"/>
    </xf>
    <xf numFmtId="6" fontId="7" fillId="3" borderId="1" xfId="0" applyNumberFormat="1" applyFont="1" applyFill="1" applyBorder="1" applyAlignment="1">
      <alignment vertical="center" wrapText="1"/>
    </xf>
    <xf numFmtId="0" fontId="7" fillId="3" borderId="1" xfId="0" applyFont="1" applyFill="1" applyBorder="1" applyAlignment="1">
      <alignment vertical="center" wrapText="1"/>
    </xf>
    <xf numFmtId="0" fontId="13" fillId="0" borderId="0" xfId="0" applyFont="1" applyAlignment="1">
      <alignment horizontal="left" wrapText="1"/>
    </xf>
    <xf numFmtId="0" fontId="2" fillId="0" borderId="0" xfId="0" applyFont="1" applyAlignment="1">
      <alignment horizontal="center" vertical="top"/>
    </xf>
    <xf numFmtId="0" fontId="10" fillId="3" borderId="1" xfId="0" applyFont="1" applyFill="1" applyBorder="1" applyAlignment="1">
      <alignment horizontal="center" wrapText="1"/>
    </xf>
    <xf numFmtId="6" fontId="6" fillId="2" borderId="1"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xf>
    <xf numFmtId="0" fontId="6" fillId="5" borderId="1" xfId="0" applyFont="1" applyFill="1" applyBorder="1" applyAlignment="1">
      <alignment horizontal="center" vertical="center" wrapText="1"/>
    </xf>
    <xf numFmtId="3" fontId="6" fillId="0" borderId="0" xfId="0" applyNumberFormat="1" applyFont="1" applyAlignment="1">
      <alignment horizontal="center" vertical="center" wrapText="1"/>
    </xf>
    <xf numFmtId="0" fontId="4" fillId="0" borderId="0" xfId="0" applyFont="1" applyAlignment="1">
      <alignment horizontal="center"/>
    </xf>
    <xf numFmtId="0" fontId="0" fillId="0" borderId="0" xfId="0" applyAlignment="1">
      <alignment horizontal="center"/>
    </xf>
    <xf numFmtId="6" fontId="7" fillId="0" borderId="1" xfId="0" applyNumberFormat="1" applyFont="1" applyBorder="1" applyAlignment="1">
      <alignment vertical="center" wrapText="1"/>
    </xf>
    <xf numFmtId="6" fontId="6" fillId="6" borderId="1" xfId="0" applyNumberFormat="1" applyFont="1" applyFill="1" applyBorder="1" applyAlignment="1">
      <alignment horizontal="center" vertical="center"/>
    </xf>
    <xf numFmtId="3" fontId="6" fillId="6" borderId="1" xfId="0" applyNumberFormat="1" applyFont="1" applyFill="1" applyBorder="1" applyAlignment="1">
      <alignment vertical="center" wrapText="1"/>
    </xf>
    <xf numFmtId="0" fontId="6" fillId="6" borderId="1" xfId="0" applyFont="1" applyFill="1" applyBorder="1" applyAlignment="1">
      <alignment vertical="center" wrapText="1"/>
    </xf>
    <xf numFmtId="0" fontId="6" fillId="6" borderId="1" xfId="0" applyFont="1" applyFill="1" applyBorder="1" applyAlignment="1">
      <alignment horizontal="center" vertical="center" wrapText="1"/>
    </xf>
    <xf numFmtId="9" fontId="6" fillId="6" borderId="1" xfId="0" applyNumberFormat="1" applyFont="1" applyFill="1" applyBorder="1" applyAlignment="1">
      <alignment horizontal="center" vertical="center" wrapText="1"/>
    </xf>
    <xf numFmtId="0" fontId="6" fillId="6" borderId="1" xfId="0" applyFont="1" applyFill="1" applyBorder="1" applyAlignment="1">
      <alignment horizontal="left" vertical="center" wrapText="1"/>
    </xf>
    <xf numFmtId="0" fontId="5" fillId="0" borderId="1" xfId="0" applyFont="1" applyBorder="1" applyAlignment="1">
      <alignment horizontal="center" vertical="center"/>
    </xf>
    <xf numFmtId="3"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xf>
    <xf numFmtId="0" fontId="9" fillId="0" borderId="0" xfId="0" applyFont="1" applyAlignment="1">
      <alignment horizontal="left" vertical="center" indent="1"/>
    </xf>
    <xf numFmtId="0" fontId="19" fillId="0" borderId="0" xfId="0" applyFont="1" applyAlignment="1">
      <alignment horizontal="left" vertical="center" indent="1"/>
    </xf>
    <xf numFmtId="0" fontId="17" fillId="0" borderId="0" xfId="0" applyFont="1" applyAlignment="1">
      <alignment horizontal="left" vertical="center"/>
    </xf>
    <xf numFmtId="0" fontId="4" fillId="3" borderId="1" xfId="0" applyFont="1" applyFill="1" applyBorder="1" applyAlignment="1">
      <alignment horizontal="center" vertical="center"/>
    </xf>
    <xf numFmtId="0" fontId="5" fillId="0" borderId="1" xfId="0" applyFont="1" applyBorder="1" applyAlignment="1">
      <alignment vertical="center" wrapText="1"/>
    </xf>
    <xf numFmtId="164" fontId="5" fillId="0" borderId="1" xfId="0" applyNumberFormat="1" applyFont="1" applyBorder="1" applyAlignment="1">
      <alignment horizontal="center" vertical="center"/>
    </xf>
    <xf numFmtId="3" fontId="4" fillId="2" borderId="1" xfId="0" applyNumberFormat="1" applyFont="1" applyFill="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165" fontId="2"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10" fillId="0" borderId="0" xfId="0" applyFont="1" applyAlignment="1">
      <alignment vertical="center"/>
    </xf>
    <xf numFmtId="165" fontId="5" fillId="2" borderId="1" xfId="0" applyNumberFormat="1" applyFont="1" applyFill="1" applyBorder="1" applyAlignment="1">
      <alignment horizontal="center" vertical="center"/>
    </xf>
    <xf numFmtId="165"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164" fontId="4" fillId="7" borderId="1" xfId="0" applyNumberFormat="1" applyFont="1" applyFill="1" applyBorder="1" applyAlignment="1">
      <alignment horizontal="center" vertical="center"/>
    </xf>
    <xf numFmtId="164" fontId="4" fillId="2" borderId="1" xfId="0" applyNumberFormat="1" applyFont="1" applyFill="1" applyBorder="1" applyAlignment="1">
      <alignment horizontal="center" vertical="center"/>
    </xf>
    <xf numFmtId="0" fontId="20" fillId="0" borderId="1" xfId="0" applyFont="1" applyBorder="1" applyAlignment="1">
      <alignment horizontal="center" vertical="center" wrapText="1"/>
    </xf>
    <xf numFmtId="164" fontId="20" fillId="0" borderId="1" xfId="0" applyNumberFormat="1" applyFont="1" applyBorder="1" applyAlignment="1">
      <alignment horizontal="center" vertical="center"/>
    </xf>
    <xf numFmtId="0" fontId="20" fillId="7" borderId="1" xfId="0" applyFont="1" applyFill="1" applyBorder="1" applyAlignment="1">
      <alignment horizontal="center" vertical="center" wrapText="1"/>
    </xf>
    <xf numFmtId="9" fontId="4" fillId="3" borderId="1" xfId="0" applyNumberFormat="1" applyFont="1" applyFill="1" applyBorder="1" applyAlignment="1">
      <alignment horizontal="center" vertical="center"/>
    </xf>
    <xf numFmtId="0" fontId="7" fillId="0" borderId="0" xfId="0" applyFont="1" applyAlignment="1">
      <alignment vertical="center" wrapText="1"/>
    </xf>
    <xf numFmtId="6" fontId="7" fillId="0" borderId="0" xfId="0" applyNumberFormat="1" applyFont="1" applyAlignment="1">
      <alignment horizontal="center" vertical="center"/>
    </xf>
    <xf numFmtId="6" fontId="7" fillId="0" borderId="0" xfId="0" applyNumberFormat="1" applyFont="1" applyAlignment="1">
      <alignment vertical="center" wrapText="1"/>
    </xf>
    <xf numFmtId="0" fontId="7" fillId="0" borderId="0" xfId="0" applyFont="1" applyAlignment="1">
      <alignment horizontal="center" vertical="center" wrapText="1"/>
    </xf>
    <xf numFmtId="9" fontId="7"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5" fillId="0" borderId="0" xfId="0" applyNumberFormat="1" applyFont="1" applyAlignment="1">
      <alignment vertical="center"/>
    </xf>
    <xf numFmtId="0" fontId="20" fillId="7" borderId="28" xfId="0" applyFont="1" applyFill="1" applyBorder="1" applyAlignment="1">
      <alignment horizontal="center" vertical="center" wrapText="1"/>
    </xf>
    <xf numFmtId="0" fontId="20" fillId="0" borderId="28" xfId="0" applyFont="1" applyBorder="1" applyAlignment="1">
      <alignment horizontal="center" vertical="center" wrapText="1"/>
    </xf>
    <xf numFmtId="6" fontId="6" fillId="0" borderId="1" xfId="0" applyNumberFormat="1" applyFont="1" applyBorder="1" applyAlignment="1">
      <alignment horizontal="center" vertical="center"/>
    </xf>
    <xf numFmtId="3" fontId="4" fillId="0" borderId="0" xfId="0" applyNumberFormat="1" applyFont="1" applyAlignment="1">
      <alignment horizontal="center" vertical="center"/>
    </xf>
    <xf numFmtId="6" fontId="25" fillId="8" borderId="1" xfId="0" applyNumberFormat="1" applyFont="1" applyFill="1" applyBorder="1" applyAlignment="1">
      <alignment horizontal="center" vertical="center" wrapText="1"/>
    </xf>
    <xf numFmtId="0" fontId="24" fillId="9" borderId="1" xfId="1" applyFont="1" applyFill="1" applyBorder="1" applyAlignment="1" applyProtection="1">
      <alignment horizontal="center" vertical="center" wrapText="1"/>
      <protection locked="0"/>
    </xf>
    <xf numFmtId="3" fontId="6" fillId="6" borderId="1" xfId="0" applyNumberFormat="1" applyFont="1" applyFill="1" applyBorder="1" applyAlignment="1">
      <alignment horizontal="center" vertical="center" wrapText="1"/>
    </xf>
    <xf numFmtId="6" fontId="5" fillId="0" borderId="1" xfId="0" applyNumberFormat="1" applyFont="1" applyBorder="1" applyAlignment="1">
      <alignment horizontal="center" vertical="center"/>
    </xf>
    <xf numFmtId="164" fontId="4" fillId="1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164" fontId="2"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165" fontId="2" fillId="0" borderId="1" xfId="0" applyNumberFormat="1" applyFont="1" applyBorder="1" applyAlignment="1">
      <alignment horizontal="center" vertical="center"/>
    </xf>
    <xf numFmtId="165"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2" fillId="0" borderId="1" xfId="0" applyFont="1" applyBorder="1" applyAlignment="1">
      <alignment horizontal="left" vertical="center"/>
    </xf>
    <xf numFmtId="0" fontId="4" fillId="3" borderId="1" xfId="0" applyFont="1" applyFill="1" applyBorder="1" applyAlignment="1">
      <alignment horizontal="center" vertical="center" wrapText="1"/>
    </xf>
    <xf numFmtId="0" fontId="3" fillId="3" borderId="1" xfId="1" applyFont="1" applyFill="1" applyBorder="1" applyAlignment="1" applyProtection="1">
      <alignment horizontal="center" vertical="center" wrapText="1"/>
      <protection locked="0"/>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7" xfId="0" applyFont="1" applyBorder="1" applyAlignment="1">
      <alignment horizontal="center" vertical="center" wrapText="1"/>
    </xf>
    <xf numFmtId="0" fontId="18" fillId="0" borderId="0" xfId="0" applyFont="1" applyAlignment="1">
      <alignment horizontal="center" vertical="center"/>
    </xf>
    <xf numFmtId="164" fontId="10" fillId="3" borderId="1" xfId="0" applyNumberFormat="1" applyFont="1" applyFill="1" applyBorder="1" applyAlignment="1">
      <alignment horizontal="center" vertical="center"/>
    </xf>
    <xf numFmtId="9" fontId="10" fillId="3" borderId="1" xfId="0" applyNumberFormat="1" applyFont="1" applyFill="1" applyBorder="1" applyAlignment="1">
      <alignment horizontal="center" vertical="center"/>
    </xf>
    <xf numFmtId="0" fontId="10" fillId="3" borderId="1" xfId="0" applyFont="1" applyFill="1" applyBorder="1" applyAlignment="1">
      <alignment horizontal="center" vertical="center" wrapText="1" readingOrder="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165" fontId="20" fillId="0" borderId="2" xfId="0" applyNumberFormat="1" applyFont="1" applyBorder="1" applyAlignment="1">
      <alignment horizontal="center" vertical="center"/>
    </xf>
    <xf numFmtId="165" fontId="20" fillId="0" borderId="3" xfId="0" applyNumberFormat="1" applyFont="1" applyBorder="1" applyAlignment="1">
      <alignment horizontal="center"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10" fillId="0" borderId="1" xfId="0" applyFont="1" applyBorder="1" applyAlignment="1">
      <alignment horizontal="center" vertical="center"/>
    </xf>
    <xf numFmtId="0" fontId="5" fillId="0" borderId="1" xfId="0" applyFont="1" applyBorder="1" applyAlignment="1">
      <alignment horizontal="center" vertical="center"/>
    </xf>
    <xf numFmtId="164" fontId="22"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164" fontId="12" fillId="0" borderId="2" xfId="0" applyNumberFormat="1" applyFont="1" applyBorder="1" applyAlignment="1">
      <alignment horizontal="center" vertical="center" wrapText="1"/>
    </xf>
    <xf numFmtId="164" fontId="23" fillId="0" borderId="29" xfId="0" applyNumberFormat="1" applyFont="1" applyBorder="1" applyAlignment="1">
      <alignment horizontal="center" vertical="center"/>
    </xf>
    <xf numFmtId="164" fontId="23" fillId="0" borderId="30" xfId="0" applyNumberFormat="1" applyFont="1" applyBorder="1" applyAlignment="1">
      <alignment horizontal="center" vertical="center"/>
    </xf>
    <xf numFmtId="164" fontId="23" fillId="0" borderId="1" xfId="0" applyNumberFormat="1" applyFont="1" applyBorder="1" applyAlignment="1">
      <alignment horizontal="center" vertical="center"/>
    </xf>
    <xf numFmtId="165" fontId="20"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49" fontId="2" fillId="1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3" fontId="7" fillId="0" borderId="4" xfId="0" applyNumberFormat="1" applyFont="1" applyBorder="1" applyAlignment="1">
      <alignment horizontal="center" vertical="center" wrapText="1"/>
    </xf>
    <xf numFmtId="3" fontId="7" fillId="0" borderId="3" xfId="0" applyNumberFormat="1" applyFont="1" applyBorder="1" applyAlignment="1">
      <alignment horizontal="center" vertical="center" wrapText="1"/>
    </xf>
    <xf numFmtId="0" fontId="6" fillId="6" borderId="1" xfId="0" applyFont="1" applyFill="1" applyBorder="1" applyAlignment="1">
      <alignment horizontal="left" vertical="center" wrapText="1"/>
    </xf>
    <xf numFmtId="164" fontId="9"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165" fontId="6" fillId="0" borderId="6" xfId="0" applyNumberFormat="1" applyFont="1" applyBorder="1" applyAlignment="1">
      <alignment horizontal="center" vertical="center"/>
    </xf>
    <xf numFmtId="165" fontId="6" fillId="0" borderId="7" xfId="0" applyNumberFormat="1" applyFont="1" applyBorder="1" applyAlignment="1">
      <alignment horizontal="center" vertical="center"/>
    </xf>
    <xf numFmtId="165" fontId="6" fillId="0" borderId="8" xfId="0" applyNumberFormat="1" applyFont="1" applyBorder="1" applyAlignment="1">
      <alignment horizontal="center" vertical="center"/>
    </xf>
    <xf numFmtId="164" fontId="6" fillId="5" borderId="20" xfId="0" applyNumberFormat="1" applyFont="1" applyFill="1" applyBorder="1" applyAlignment="1">
      <alignment horizontal="center" vertical="center"/>
    </xf>
    <xf numFmtId="164" fontId="6" fillId="5" borderId="21" xfId="0" applyNumberFormat="1" applyFont="1" applyFill="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165" fontId="10" fillId="0" borderId="5" xfId="0" applyNumberFormat="1" applyFont="1" applyBorder="1" applyAlignment="1">
      <alignment horizontal="center" vertical="center"/>
    </xf>
    <xf numFmtId="165" fontId="6" fillId="0" borderId="13" xfId="0" applyNumberFormat="1" applyFont="1" applyBorder="1" applyAlignment="1">
      <alignment horizontal="center" vertical="center" wrapText="1"/>
    </xf>
    <xf numFmtId="165" fontId="6" fillId="0" borderId="14" xfId="0" applyNumberFormat="1" applyFont="1" applyBorder="1" applyAlignment="1">
      <alignment horizontal="center" vertical="center" wrapText="1"/>
    </xf>
    <xf numFmtId="165" fontId="6" fillId="0" borderId="15" xfId="0" applyNumberFormat="1"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9" defaultPivotStyle="PivotStyleLight16"/>
  <colors>
    <mruColors>
      <color rgb="FFF8A45E"/>
      <color rgb="FFEAB200"/>
      <color rgb="FFDEA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16"/>
  <sheetViews>
    <sheetView zoomScale="80" zoomScaleNormal="80" workbookViewId="0">
      <selection activeCell="B7" sqref="B7"/>
    </sheetView>
  </sheetViews>
  <sheetFormatPr defaultColWidth="9.1796875" defaultRowHeight="15.5" x14ac:dyDescent="0.35"/>
  <cols>
    <col min="1" max="1" width="4.81640625" style="3" customWidth="1"/>
    <col min="2" max="2" width="89.81640625" style="27" customWidth="1"/>
    <col min="3" max="3" width="11.1796875" style="3" customWidth="1"/>
    <col min="4" max="4" width="15.81640625" style="3" customWidth="1"/>
    <col min="5" max="5" width="18.1796875" style="3" customWidth="1"/>
    <col min="6" max="6" width="17.54296875" style="3" customWidth="1"/>
    <col min="7" max="7" width="14.81640625" style="3" customWidth="1"/>
    <col min="8" max="16384" width="9.1796875" style="3"/>
  </cols>
  <sheetData>
    <row r="2" spans="1:7" ht="36.65" customHeight="1" x14ac:dyDescent="0.35">
      <c r="A2" s="159" t="s">
        <v>59</v>
      </c>
      <c r="B2" s="159"/>
      <c r="D2" s="162" t="s">
        <v>58</v>
      </c>
      <c r="E2" s="162"/>
      <c r="F2" s="162"/>
      <c r="G2" s="162"/>
    </row>
    <row r="3" spans="1:7" ht="31" x14ac:dyDescent="0.35">
      <c r="A3" s="87">
        <v>1</v>
      </c>
      <c r="B3" s="86" t="s">
        <v>147</v>
      </c>
      <c r="D3" s="88" t="s">
        <v>55</v>
      </c>
      <c r="E3" s="88" t="s">
        <v>54</v>
      </c>
      <c r="F3" s="88" t="s">
        <v>56</v>
      </c>
      <c r="G3" s="88" t="s">
        <v>57</v>
      </c>
    </row>
    <row r="4" spans="1:7" x14ac:dyDescent="0.35">
      <c r="A4" s="87"/>
      <c r="B4" s="86"/>
      <c r="D4" s="160">
        <v>7500</v>
      </c>
      <c r="E4" s="160">
        <v>122540</v>
      </c>
      <c r="F4" s="161">
        <f>SUM(D4/E4)</f>
        <v>6.1204504651542355E-2</v>
      </c>
      <c r="G4" s="161">
        <f>1-F4</f>
        <v>0.93879549534845763</v>
      </c>
    </row>
    <row r="5" spans="1:7" ht="46.5" x14ac:dyDescent="0.35">
      <c r="A5" s="87">
        <v>2</v>
      </c>
      <c r="B5" s="86" t="s">
        <v>148</v>
      </c>
      <c r="D5" s="160"/>
      <c r="E5" s="160"/>
      <c r="F5" s="161"/>
      <c r="G5" s="161"/>
    </row>
    <row r="6" spans="1:7" x14ac:dyDescent="0.35">
      <c r="A6" s="87"/>
      <c r="B6" s="86"/>
      <c r="D6" s="153" t="s">
        <v>73</v>
      </c>
      <c r="E6" s="155" t="s">
        <v>74</v>
      </c>
      <c r="F6" s="155" t="s">
        <v>76</v>
      </c>
      <c r="G6" s="157" t="s">
        <v>75</v>
      </c>
    </row>
    <row r="7" spans="1:7" ht="31" x14ac:dyDescent="0.35">
      <c r="A7" s="87">
        <v>3</v>
      </c>
      <c r="B7" s="86" t="s">
        <v>149</v>
      </c>
      <c r="D7" s="154"/>
      <c r="E7" s="156"/>
      <c r="F7" s="156"/>
      <c r="G7" s="158"/>
    </row>
    <row r="8" spans="1:7" x14ac:dyDescent="0.35">
      <c r="A8" s="87"/>
      <c r="B8" s="86"/>
      <c r="D8" s="105"/>
    </row>
    <row r="9" spans="1:7" ht="109.5" x14ac:dyDescent="0.35">
      <c r="A9" s="87">
        <v>4</v>
      </c>
      <c r="B9" s="86" t="s">
        <v>150</v>
      </c>
      <c r="D9" s="106"/>
    </row>
    <row r="10" spans="1:7" x14ac:dyDescent="0.35">
      <c r="A10" s="87"/>
      <c r="B10" s="86"/>
      <c r="D10" s="105"/>
    </row>
    <row r="11" spans="1:7" ht="31" x14ac:dyDescent="0.35">
      <c r="A11" s="87">
        <v>5</v>
      </c>
      <c r="B11" s="86" t="s">
        <v>60</v>
      </c>
    </row>
    <row r="12" spans="1:7" x14ac:dyDescent="0.35">
      <c r="A12" s="87"/>
      <c r="B12" s="86"/>
    </row>
    <row r="13" spans="1:7" ht="62" x14ac:dyDescent="0.35">
      <c r="A13" s="87">
        <v>6</v>
      </c>
      <c r="B13" s="86" t="s">
        <v>61</v>
      </c>
    </row>
    <row r="14" spans="1:7" x14ac:dyDescent="0.35">
      <c r="B14" s="86"/>
    </row>
    <row r="15" spans="1:7" x14ac:dyDescent="0.35">
      <c r="B15" s="3"/>
    </row>
    <row r="16" spans="1:7" x14ac:dyDescent="0.35">
      <c r="B16" s="3"/>
      <c r="D16" s="107"/>
    </row>
  </sheetData>
  <mergeCells count="10">
    <mergeCell ref="D6:D7"/>
    <mergeCell ref="E6:E7"/>
    <mergeCell ref="F6:F7"/>
    <mergeCell ref="G6:G7"/>
    <mergeCell ref="A2:B2"/>
    <mergeCell ref="D4:D5"/>
    <mergeCell ref="E4:E5"/>
    <mergeCell ref="F4:F5"/>
    <mergeCell ref="G4:G5"/>
    <mergeCell ref="D2:G2"/>
  </mergeCells>
  <pageMargins left="0.5" right="0.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D63BB-8F67-43BB-A6AC-8E201812DAA4}">
  <sheetPr>
    <pageSetUpPr fitToPage="1"/>
  </sheetPr>
  <dimension ref="B2:Y18"/>
  <sheetViews>
    <sheetView showGridLines="0" zoomScale="78" zoomScaleNormal="78" workbookViewId="0">
      <selection activeCell="A5" sqref="A5"/>
    </sheetView>
  </sheetViews>
  <sheetFormatPr defaultColWidth="11" defaultRowHeight="15.5" x14ac:dyDescent="0.35"/>
  <cols>
    <col min="1" max="1" width="2" style="1" customWidth="1"/>
    <col min="2" max="2" width="4" style="1" customWidth="1"/>
    <col min="3" max="3" width="19.81640625" style="2" customWidth="1"/>
    <col min="4" max="4" width="6.1796875" style="2" customWidth="1"/>
    <col min="5" max="5" width="11.81640625" style="10" customWidth="1"/>
    <col min="6" max="6" width="9.1796875" style="4" customWidth="1"/>
    <col min="7" max="7" width="7.54296875" style="11" customWidth="1"/>
    <col min="8" max="8" width="9.54296875" style="11" customWidth="1"/>
    <col min="9" max="9" width="8.1796875" style="4" customWidth="1"/>
    <col min="10" max="10" width="10.1796875" style="5" customWidth="1"/>
    <col min="11" max="11" width="11.1796875" style="114" customWidth="1"/>
    <col min="12" max="12" width="8.453125" style="114" customWidth="1"/>
    <col min="13" max="13" width="7.453125" style="12" customWidth="1"/>
    <col min="14" max="14" width="9.81640625" style="115" customWidth="1"/>
    <col min="15" max="15" width="6.81640625" style="116" customWidth="1"/>
    <col min="16" max="16" width="7.54296875" style="1" customWidth="1"/>
    <col min="17" max="17" width="10.54296875" style="1" customWidth="1"/>
    <col min="18" max="18" width="6.81640625" style="1" customWidth="1"/>
    <col min="19" max="19" width="10.54296875" style="10" customWidth="1"/>
    <col min="20" max="20" width="10.1796875" style="10" customWidth="1"/>
    <col min="21" max="21" width="9.08984375" style="10" customWidth="1"/>
    <col min="22" max="22" width="11.1796875" style="10" customWidth="1"/>
    <col min="23" max="23" width="10.81640625" style="10" customWidth="1"/>
    <col min="24" max="24" width="9.81640625" style="1" customWidth="1"/>
    <col min="25" max="16384" width="11" style="1"/>
  </cols>
  <sheetData>
    <row r="2" spans="2:25" x14ac:dyDescent="0.35">
      <c r="B2" s="170" t="s">
        <v>18</v>
      </c>
      <c r="C2" s="170"/>
      <c r="D2" s="170"/>
      <c r="E2" s="170"/>
      <c r="F2" s="170"/>
      <c r="G2" s="170"/>
      <c r="H2" s="170"/>
      <c r="I2" s="170"/>
      <c r="J2" s="170"/>
      <c r="K2" s="170"/>
      <c r="L2" s="170"/>
      <c r="M2" s="170"/>
      <c r="N2" s="170"/>
      <c r="O2" s="170"/>
      <c r="P2" s="170"/>
      <c r="Q2" s="170"/>
      <c r="R2" s="170"/>
      <c r="S2" s="170"/>
      <c r="T2" s="170"/>
      <c r="U2" s="170"/>
      <c r="V2" s="170"/>
      <c r="W2" s="170"/>
      <c r="X2" s="117"/>
    </row>
    <row r="3" spans="2:25" s="112" customFormat="1" ht="58" x14ac:dyDescent="0.35">
      <c r="B3" s="102" t="s">
        <v>16</v>
      </c>
      <c r="C3" s="16" t="s">
        <v>0</v>
      </c>
      <c r="D3" s="15" t="s">
        <v>20</v>
      </c>
      <c r="E3" s="13" t="s">
        <v>21</v>
      </c>
      <c r="F3" s="13" t="s">
        <v>40</v>
      </c>
      <c r="G3" s="103" t="s">
        <v>41</v>
      </c>
      <c r="H3" s="14" t="s">
        <v>42</v>
      </c>
      <c r="I3" s="14" t="s">
        <v>63</v>
      </c>
      <c r="J3" s="13" t="s">
        <v>62</v>
      </c>
      <c r="K3" s="13" t="s">
        <v>5</v>
      </c>
      <c r="L3" s="103" t="s">
        <v>1</v>
      </c>
      <c r="M3" s="14" t="s">
        <v>2</v>
      </c>
      <c r="N3" s="13" t="s">
        <v>64</v>
      </c>
      <c r="O3" s="15" t="s">
        <v>9</v>
      </c>
      <c r="P3" s="15" t="s">
        <v>6</v>
      </c>
      <c r="Q3" s="13" t="s">
        <v>4</v>
      </c>
      <c r="R3" s="13" t="s">
        <v>44</v>
      </c>
      <c r="S3" s="13" t="s">
        <v>45</v>
      </c>
      <c r="T3" s="13" t="s">
        <v>43</v>
      </c>
      <c r="U3" s="13" t="s">
        <v>156</v>
      </c>
      <c r="V3" s="13" t="s">
        <v>10</v>
      </c>
      <c r="W3" s="13" t="s">
        <v>8</v>
      </c>
    </row>
    <row r="4" spans="2:25" s="112" customFormat="1" ht="14.5" x14ac:dyDescent="0.35">
      <c r="B4" s="15"/>
      <c r="C4" s="109"/>
      <c r="D4" s="109"/>
      <c r="E4" s="136"/>
      <c r="F4" s="110">
        <v>1</v>
      </c>
      <c r="G4" s="104">
        <v>1</v>
      </c>
      <c r="H4" s="50">
        <f t="shared" ref="H4:H5" si="0">SUM(F4/G4)</f>
        <v>1</v>
      </c>
      <c r="I4" s="119"/>
      <c r="J4" s="119"/>
      <c r="K4" s="110">
        <v>1</v>
      </c>
      <c r="L4" s="104">
        <v>1</v>
      </c>
      <c r="M4" s="50">
        <f t="shared" ref="M4:M5" si="1">SUM(K4/L4)</f>
        <v>1</v>
      </c>
      <c r="N4" s="110"/>
      <c r="O4" s="102"/>
      <c r="P4" s="104"/>
      <c r="Q4" s="110"/>
      <c r="R4" s="120"/>
      <c r="S4" s="13"/>
      <c r="T4" s="110"/>
      <c r="U4" s="110"/>
      <c r="V4" s="110"/>
      <c r="W4" s="66"/>
    </row>
    <row r="5" spans="2:25" s="113" customFormat="1" ht="14.5" x14ac:dyDescent="0.35">
      <c r="B5" s="23">
        <v>1</v>
      </c>
      <c r="C5" s="19" t="s">
        <v>3</v>
      </c>
      <c r="D5" s="19" t="s">
        <v>3</v>
      </c>
      <c r="E5" s="6">
        <v>1</v>
      </c>
      <c r="F5" s="6">
        <v>1</v>
      </c>
      <c r="G5" s="8">
        <v>1</v>
      </c>
      <c r="H5" s="50">
        <f t="shared" si="0"/>
        <v>1</v>
      </c>
      <c r="I5" s="50">
        <f t="shared" ref="I5" si="2">SUM($H$4-H5)</f>
        <v>0</v>
      </c>
      <c r="J5" s="121">
        <f t="shared" ref="J5" si="3">SUM(I5*G5)</f>
        <v>0</v>
      </c>
      <c r="K5" s="6">
        <v>0</v>
      </c>
      <c r="L5" s="8">
        <v>1</v>
      </c>
      <c r="M5" s="50">
        <f t="shared" si="1"/>
        <v>0</v>
      </c>
      <c r="N5" s="121">
        <f t="shared" ref="N5" si="4">$K$4-K5</f>
        <v>1</v>
      </c>
      <c r="O5" s="20"/>
      <c r="P5" s="111">
        <f t="shared" ref="P5" si="5">SUM($G$4-G5)</f>
        <v>0</v>
      </c>
      <c r="Q5" s="121">
        <f t="shared" ref="Q5" si="6">SUM(H5*P5)</f>
        <v>0</v>
      </c>
      <c r="R5" s="21">
        <v>0.01</v>
      </c>
      <c r="S5" s="121">
        <f t="shared" ref="S5" si="7">SUM(($R$4-R5)*F5)</f>
        <v>-0.01</v>
      </c>
      <c r="T5" s="6">
        <v>0</v>
      </c>
      <c r="U5" s="121">
        <f t="shared" ref="U5" si="8">SUM($T$4-T5)</f>
        <v>0</v>
      </c>
      <c r="V5" s="121">
        <f>J5+N5+Q5+S5+U5</f>
        <v>0.99</v>
      </c>
      <c r="W5" s="6">
        <f t="shared" ref="W5" si="9">SUM(E5+V5)</f>
        <v>1.99</v>
      </c>
      <c r="X5" s="137"/>
    </row>
    <row r="6" spans="2:25" s="113" customFormat="1" ht="14.5" x14ac:dyDescent="0.35">
      <c r="B6" s="8">
        <v>2</v>
      </c>
      <c r="C6" s="22"/>
      <c r="D6" s="22"/>
      <c r="E6" s="6">
        <v>1</v>
      </c>
      <c r="F6" s="6">
        <v>1</v>
      </c>
      <c r="G6" s="8">
        <v>1</v>
      </c>
      <c r="H6" s="50">
        <f t="shared" ref="H6:H16" si="10">SUM(F6/G6)</f>
        <v>1</v>
      </c>
      <c r="I6" s="50">
        <f t="shared" ref="I6:I16" si="11">SUM($H$4-H6)</f>
        <v>0</v>
      </c>
      <c r="J6" s="121">
        <f t="shared" ref="J6:J16" si="12">SUM(I6*G6)</f>
        <v>0</v>
      </c>
      <c r="K6" s="6">
        <v>0</v>
      </c>
      <c r="L6" s="8">
        <v>1</v>
      </c>
      <c r="M6" s="50">
        <f t="shared" ref="M6:M16" si="13">SUM(K6/L6)</f>
        <v>0</v>
      </c>
      <c r="N6" s="121">
        <f t="shared" ref="N6:N16" si="14">$K$4-K6</f>
        <v>1</v>
      </c>
      <c r="O6" s="20"/>
      <c r="P6" s="111">
        <f t="shared" ref="P6:P16" si="15">SUM($G$4-G6)</f>
        <v>0</v>
      </c>
      <c r="Q6" s="121">
        <f t="shared" ref="Q6:Q16" si="16">SUM(H6*P6)</f>
        <v>0</v>
      </c>
      <c r="R6" s="21">
        <v>0.01</v>
      </c>
      <c r="S6" s="121">
        <f t="shared" ref="S6:S16" si="17">SUM(($R$4-R6)*F6)</f>
        <v>-0.01</v>
      </c>
      <c r="T6" s="6">
        <v>0</v>
      </c>
      <c r="U6" s="121">
        <f t="shared" ref="U6:U16" si="18">SUM($T$4-T6)</f>
        <v>0</v>
      </c>
      <c r="V6" s="121">
        <f t="shared" ref="V6:V16" si="19">J6+N6+Q6+S6+U6</f>
        <v>0.99</v>
      </c>
      <c r="W6" s="6">
        <f t="shared" ref="W6:W16" si="20">SUM(E6+V6)</f>
        <v>1.99</v>
      </c>
      <c r="X6" s="137"/>
    </row>
    <row r="7" spans="2:25" s="113" customFormat="1" ht="14.5" x14ac:dyDescent="0.35">
      <c r="B7" s="8">
        <v>3</v>
      </c>
      <c r="C7" s="22"/>
      <c r="D7" s="22"/>
      <c r="E7" s="6">
        <v>1</v>
      </c>
      <c r="F7" s="6">
        <v>1</v>
      </c>
      <c r="G7" s="8">
        <v>1</v>
      </c>
      <c r="H7" s="50">
        <f t="shared" si="10"/>
        <v>1</v>
      </c>
      <c r="I7" s="50">
        <f t="shared" si="11"/>
        <v>0</v>
      </c>
      <c r="J7" s="121">
        <f t="shared" si="12"/>
        <v>0</v>
      </c>
      <c r="K7" s="6">
        <v>0</v>
      </c>
      <c r="L7" s="8">
        <v>1</v>
      </c>
      <c r="M7" s="50">
        <f t="shared" si="13"/>
        <v>0</v>
      </c>
      <c r="N7" s="121">
        <f t="shared" si="14"/>
        <v>1</v>
      </c>
      <c r="O7" s="20"/>
      <c r="P7" s="111">
        <f t="shared" si="15"/>
        <v>0</v>
      </c>
      <c r="Q7" s="121">
        <f t="shared" si="16"/>
        <v>0</v>
      </c>
      <c r="R7" s="21">
        <v>0.01</v>
      </c>
      <c r="S7" s="121">
        <f t="shared" si="17"/>
        <v>-0.01</v>
      </c>
      <c r="T7" s="6">
        <v>0</v>
      </c>
      <c r="U7" s="121">
        <f t="shared" si="18"/>
        <v>0</v>
      </c>
      <c r="V7" s="121">
        <f t="shared" si="19"/>
        <v>0.99</v>
      </c>
      <c r="W7" s="6">
        <f t="shared" si="20"/>
        <v>1.99</v>
      </c>
      <c r="X7" s="137"/>
    </row>
    <row r="8" spans="2:25" s="113" customFormat="1" ht="14.5" x14ac:dyDescent="0.35">
      <c r="B8" s="8">
        <v>4</v>
      </c>
      <c r="C8" s="22"/>
      <c r="D8" s="22"/>
      <c r="E8" s="6">
        <v>1</v>
      </c>
      <c r="F8" s="6">
        <v>1</v>
      </c>
      <c r="G8" s="8">
        <v>1</v>
      </c>
      <c r="H8" s="50">
        <f t="shared" si="10"/>
        <v>1</v>
      </c>
      <c r="I8" s="50">
        <f t="shared" si="11"/>
        <v>0</v>
      </c>
      <c r="J8" s="121">
        <f t="shared" si="12"/>
        <v>0</v>
      </c>
      <c r="K8" s="6">
        <v>0</v>
      </c>
      <c r="L8" s="8">
        <v>1</v>
      </c>
      <c r="M8" s="50">
        <f t="shared" si="13"/>
        <v>0</v>
      </c>
      <c r="N8" s="121">
        <f t="shared" si="14"/>
        <v>1</v>
      </c>
      <c r="O8" s="20"/>
      <c r="P8" s="111">
        <f t="shared" si="15"/>
        <v>0</v>
      </c>
      <c r="Q8" s="121">
        <f t="shared" si="16"/>
        <v>0</v>
      </c>
      <c r="R8" s="21">
        <v>0.01</v>
      </c>
      <c r="S8" s="121">
        <f t="shared" si="17"/>
        <v>-0.01</v>
      </c>
      <c r="T8" s="6">
        <v>0</v>
      </c>
      <c r="U8" s="121">
        <f t="shared" si="18"/>
        <v>0</v>
      </c>
      <c r="V8" s="121">
        <f t="shared" si="19"/>
        <v>0.99</v>
      </c>
      <c r="W8" s="6">
        <f t="shared" si="20"/>
        <v>1.99</v>
      </c>
      <c r="X8" s="137"/>
      <c r="Y8" s="132"/>
    </row>
    <row r="9" spans="2:25" s="113" customFormat="1" ht="14.5" x14ac:dyDescent="0.35">
      <c r="B9" s="8">
        <v>5</v>
      </c>
      <c r="C9" s="19"/>
      <c r="D9" s="19"/>
      <c r="E9" s="6">
        <v>1</v>
      </c>
      <c r="F9" s="6">
        <v>1</v>
      </c>
      <c r="G9" s="8">
        <v>1</v>
      </c>
      <c r="H9" s="50">
        <f t="shared" si="10"/>
        <v>1</v>
      </c>
      <c r="I9" s="50">
        <f t="shared" si="11"/>
        <v>0</v>
      </c>
      <c r="J9" s="121">
        <f t="shared" si="12"/>
        <v>0</v>
      </c>
      <c r="K9" s="6">
        <v>0</v>
      </c>
      <c r="L9" s="8">
        <v>1</v>
      </c>
      <c r="M9" s="50">
        <f t="shared" si="13"/>
        <v>0</v>
      </c>
      <c r="N9" s="121">
        <f t="shared" si="14"/>
        <v>1</v>
      </c>
      <c r="O9" s="20"/>
      <c r="P9" s="111">
        <f t="shared" si="15"/>
        <v>0</v>
      </c>
      <c r="Q9" s="121">
        <f t="shared" si="16"/>
        <v>0</v>
      </c>
      <c r="R9" s="21">
        <v>0.01</v>
      </c>
      <c r="S9" s="121">
        <f t="shared" si="17"/>
        <v>-0.01</v>
      </c>
      <c r="T9" s="6">
        <v>0</v>
      </c>
      <c r="U9" s="121">
        <f t="shared" si="18"/>
        <v>0</v>
      </c>
      <c r="V9" s="121">
        <f t="shared" si="19"/>
        <v>0.99</v>
      </c>
      <c r="W9" s="6">
        <f t="shared" si="20"/>
        <v>1.99</v>
      </c>
      <c r="X9" s="137"/>
    </row>
    <row r="10" spans="2:25" s="113" customFormat="1" ht="14.5" x14ac:dyDescent="0.35">
      <c r="B10" s="8">
        <v>6</v>
      </c>
      <c r="C10" s="22"/>
      <c r="D10" s="22"/>
      <c r="E10" s="6">
        <v>1</v>
      </c>
      <c r="F10" s="6">
        <v>1</v>
      </c>
      <c r="G10" s="8">
        <v>1</v>
      </c>
      <c r="H10" s="50">
        <f t="shared" si="10"/>
        <v>1</v>
      </c>
      <c r="I10" s="50">
        <f t="shared" si="11"/>
        <v>0</v>
      </c>
      <c r="J10" s="121">
        <f t="shared" si="12"/>
        <v>0</v>
      </c>
      <c r="K10" s="6">
        <v>0</v>
      </c>
      <c r="L10" s="8">
        <v>1</v>
      </c>
      <c r="M10" s="50">
        <f t="shared" si="13"/>
        <v>0</v>
      </c>
      <c r="N10" s="121">
        <f t="shared" si="14"/>
        <v>1</v>
      </c>
      <c r="O10" s="20"/>
      <c r="P10" s="111">
        <f t="shared" si="15"/>
        <v>0</v>
      </c>
      <c r="Q10" s="121">
        <f t="shared" si="16"/>
        <v>0</v>
      </c>
      <c r="R10" s="21">
        <v>0.01</v>
      </c>
      <c r="S10" s="121">
        <f t="shared" si="17"/>
        <v>-0.01</v>
      </c>
      <c r="T10" s="6">
        <v>0</v>
      </c>
      <c r="U10" s="121">
        <f t="shared" si="18"/>
        <v>0</v>
      </c>
      <c r="V10" s="121">
        <f t="shared" si="19"/>
        <v>0.99</v>
      </c>
      <c r="W10" s="6">
        <f t="shared" si="20"/>
        <v>1.99</v>
      </c>
      <c r="X10" s="137"/>
      <c r="Y10" s="132"/>
    </row>
    <row r="11" spans="2:25" s="113" customFormat="1" ht="14.5" x14ac:dyDescent="0.35">
      <c r="B11" s="8">
        <v>7</v>
      </c>
      <c r="C11" s="22"/>
      <c r="D11" s="22"/>
      <c r="E11" s="6">
        <v>1</v>
      </c>
      <c r="F11" s="6">
        <v>1</v>
      </c>
      <c r="G11" s="8">
        <v>1</v>
      </c>
      <c r="H11" s="50">
        <f t="shared" si="10"/>
        <v>1</v>
      </c>
      <c r="I11" s="50">
        <f t="shared" si="11"/>
        <v>0</v>
      </c>
      <c r="J11" s="121">
        <f t="shared" si="12"/>
        <v>0</v>
      </c>
      <c r="K11" s="6">
        <v>0</v>
      </c>
      <c r="L11" s="8">
        <v>1</v>
      </c>
      <c r="M11" s="50">
        <f t="shared" si="13"/>
        <v>0</v>
      </c>
      <c r="N11" s="121">
        <f t="shared" si="14"/>
        <v>1</v>
      </c>
      <c r="O11" s="20"/>
      <c r="P11" s="111">
        <f t="shared" si="15"/>
        <v>0</v>
      </c>
      <c r="Q11" s="121">
        <f t="shared" si="16"/>
        <v>0</v>
      </c>
      <c r="R11" s="21">
        <v>0.01</v>
      </c>
      <c r="S11" s="121">
        <f t="shared" si="17"/>
        <v>-0.01</v>
      </c>
      <c r="T11" s="6">
        <v>0</v>
      </c>
      <c r="U11" s="121">
        <f t="shared" si="18"/>
        <v>0</v>
      </c>
      <c r="V11" s="121">
        <f t="shared" si="19"/>
        <v>0.99</v>
      </c>
      <c r="W11" s="6">
        <f t="shared" si="20"/>
        <v>1.99</v>
      </c>
      <c r="X11" s="137"/>
    </row>
    <row r="12" spans="2:25" s="113" customFormat="1" ht="14.5" x14ac:dyDescent="0.35">
      <c r="B12" s="8">
        <v>8</v>
      </c>
      <c r="C12" s="22"/>
      <c r="D12" s="22"/>
      <c r="E12" s="6">
        <v>1</v>
      </c>
      <c r="F12" s="6">
        <v>1</v>
      </c>
      <c r="G12" s="8">
        <v>1</v>
      </c>
      <c r="H12" s="50">
        <f t="shared" si="10"/>
        <v>1</v>
      </c>
      <c r="I12" s="50">
        <f t="shared" si="11"/>
        <v>0</v>
      </c>
      <c r="J12" s="121">
        <f t="shared" si="12"/>
        <v>0</v>
      </c>
      <c r="K12" s="6">
        <v>0</v>
      </c>
      <c r="L12" s="8">
        <v>1</v>
      </c>
      <c r="M12" s="50">
        <f t="shared" si="13"/>
        <v>0</v>
      </c>
      <c r="N12" s="121">
        <f t="shared" si="14"/>
        <v>1</v>
      </c>
      <c r="O12" s="20"/>
      <c r="P12" s="111">
        <f t="shared" si="15"/>
        <v>0</v>
      </c>
      <c r="Q12" s="121">
        <f t="shared" si="16"/>
        <v>0</v>
      </c>
      <c r="R12" s="21">
        <v>0.01</v>
      </c>
      <c r="S12" s="121">
        <f t="shared" si="17"/>
        <v>-0.01</v>
      </c>
      <c r="T12" s="6">
        <v>0</v>
      </c>
      <c r="U12" s="121">
        <f t="shared" si="18"/>
        <v>0</v>
      </c>
      <c r="V12" s="121">
        <f t="shared" si="19"/>
        <v>0.99</v>
      </c>
      <c r="W12" s="6">
        <f t="shared" si="20"/>
        <v>1.99</v>
      </c>
      <c r="X12" s="137"/>
    </row>
    <row r="13" spans="2:25" s="113" customFormat="1" ht="16.5" customHeight="1" x14ac:dyDescent="0.35">
      <c r="B13" s="8">
        <v>9</v>
      </c>
      <c r="C13" s="22"/>
      <c r="D13" s="22"/>
      <c r="E13" s="6">
        <v>1</v>
      </c>
      <c r="F13" s="6">
        <v>1</v>
      </c>
      <c r="G13" s="8">
        <v>1</v>
      </c>
      <c r="H13" s="50">
        <f t="shared" si="10"/>
        <v>1</v>
      </c>
      <c r="I13" s="50">
        <f t="shared" si="11"/>
        <v>0</v>
      </c>
      <c r="J13" s="121">
        <f t="shared" si="12"/>
        <v>0</v>
      </c>
      <c r="K13" s="6">
        <v>0</v>
      </c>
      <c r="L13" s="8">
        <v>1</v>
      </c>
      <c r="M13" s="50">
        <f t="shared" si="13"/>
        <v>0</v>
      </c>
      <c r="N13" s="121">
        <f t="shared" si="14"/>
        <v>1</v>
      </c>
      <c r="O13" s="20"/>
      <c r="P13" s="111">
        <f t="shared" si="15"/>
        <v>0</v>
      </c>
      <c r="Q13" s="121">
        <f t="shared" si="16"/>
        <v>0</v>
      </c>
      <c r="R13" s="21">
        <v>0.01</v>
      </c>
      <c r="S13" s="121">
        <f t="shared" si="17"/>
        <v>-0.01</v>
      </c>
      <c r="T13" s="6">
        <v>0</v>
      </c>
      <c r="U13" s="121">
        <f t="shared" si="18"/>
        <v>0</v>
      </c>
      <c r="V13" s="121">
        <f t="shared" si="19"/>
        <v>0.99</v>
      </c>
      <c r="W13" s="6">
        <f t="shared" si="20"/>
        <v>1.99</v>
      </c>
      <c r="X13" s="137"/>
      <c r="Y13" s="132"/>
    </row>
    <row r="14" spans="2:25" s="113" customFormat="1" ht="16.5" customHeight="1" x14ac:dyDescent="0.35">
      <c r="B14" s="8">
        <v>10</v>
      </c>
      <c r="C14" s="22"/>
      <c r="D14" s="22"/>
      <c r="E14" s="6">
        <v>1</v>
      </c>
      <c r="F14" s="6">
        <v>1</v>
      </c>
      <c r="G14" s="8">
        <v>1</v>
      </c>
      <c r="H14" s="50">
        <f t="shared" si="10"/>
        <v>1</v>
      </c>
      <c r="I14" s="50">
        <f t="shared" si="11"/>
        <v>0</v>
      </c>
      <c r="J14" s="121">
        <f t="shared" si="12"/>
        <v>0</v>
      </c>
      <c r="K14" s="6">
        <v>0</v>
      </c>
      <c r="L14" s="8">
        <v>1</v>
      </c>
      <c r="M14" s="50">
        <f t="shared" si="13"/>
        <v>0</v>
      </c>
      <c r="N14" s="121">
        <f t="shared" si="14"/>
        <v>1</v>
      </c>
      <c r="O14" s="20"/>
      <c r="P14" s="111">
        <f t="shared" si="15"/>
        <v>0</v>
      </c>
      <c r="Q14" s="121">
        <f t="shared" si="16"/>
        <v>0</v>
      </c>
      <c r="R14" s="21">
        <v>0.01</v>
      </c>
      <c r="S14" s="121">
        <f t="shared" si="17"/>
        <v>-0.01</v>
      </c>
      <c r="T14" s="6">
        <v>0</v>
      </c>
      <c r="U14" s="121">
        <f t="shared" si="18"/>
        <v>0</v>
      </c>
      <c r="V14" s="121">
        <f t="shared" si="19"/>
        <v>0.99</v>
      </c>
      <c r="W14" s="6">
        <f t="shared" si="20"/>
        <v>1.99</v>
      </c>
      <c r="X14" s="137"/>
      <c r="Y14" s="132"/>
    </row>
    <row r="15" spans="2:25" s="113" customFormat="1" ht="14.5" x14ac:dyDescent="0.35">
      <c r="B15" s="8">
        <v>11</v>
      </c>
      <c r="C15" s="22"/>
      <c r="D15" s="22"/>
      <c r="E15" s="6">
        <v>1</v>
      </c>
      <c r="F15" s="6">
        <v>1</v>
      </c>
      <c r="G15" s="8">
        <v>1</v>
      </c>
      <c r="H15" s="50">
        <f t="shared" si="10"/>
        <v>1</v>
      </c>
      <c r="I15" s="50">
        <f t="shared" si="11"/>
        <v>0</v>
      </c>
      <c r="J15" s="121">
        <f t="shared" si="12"/>
        <v>0</v>
      </c>
      <c r="K15" s="6">
        <v>0</v>
      </c>
      <c r="L15" s="8">
        <v>1</v>
      </c>
      <c r="M15" s="50">
        <f t="shared" si="13"/>
        <v>0</v>
      </c>
      <c r="N15" s="121">
        <f t="shared" si="14"/>
        <v>1</v>
      </c>
      <c r="O15" s="20"/>
      <c r="P15" s="111">
        <f t="shared" si="15"/>
        <v>0</v>
      </c>
      <c r="Q15" s="121">
        <f t="shared" si="16"/>
        <v>0</v>
      </c>
      <c r="R15" s="21">
        <v>0.01</v>
      </c>
      <c r="S15" s="121">
        <f t="shared" si="17"/>
        <v>-0.01</v>
      </c>
      <c r="T15" s="6">
        <v>0</v>
      </c>
      <c r="U15" s="121">
        <f t="shared" si="18"/>
        <v>0</v>
      </c>
      <c r="V15" s="121">
        <f t="shared" si="19"/>
        <v>0.99</v>
      </c>
      <c r="W15" s="6">
        <f t="shared" si="20"/>
        <v>1.99</v>
      </c>
      <c r="X15" s="137"/>
      <c r="Y15" s="132"/>
    </row>
    <row r="16" spans="2:25" s="113" customFormat="1" ht="15" thickBot="1" x14ac:dyDescent="0.4">
      <c r="B16" s="24">
        <v>12</v>
      </c>
      <c r="C16" s="22"/>
      <c r="D16" s="22"/>
      <c r="E16" s="6">
        <v>1</v>
      </c>
      <c r="F16" s="6">
        <v>1</v>
      </c>
      <c r="G16" s="8">
        <v>1</v>
      </c>
      <c r="H16" s="50">
        <f t="shared" si="10"/>
        <v>1</v>
      </c>
      <c r="I16" s="50">
        <f t="shared" si="11"/>
        <v>0</v>
      </c>
      <c r="J16" s="121">
        <f t="shared" si="12"/>
        <v>0</v>
      </c>
      <c r="K16" s="6">
        <v>0</v>
      </c>
      <c r="L16" s="8">
        <v>1</v>
      </c>
      <c r="M16" s="50">
        <f t="shared" si="13"/>
        <v>0</v>
      </c>
      <c r="N16" s="121">
        <f t="shared" si="14"/>
        <v>1</v>
      </c>
      <c r="O16" s="20"/>
      <c r="P16" s="111">
        <f t="shared" si="15"/>
        <v>0</v>
      </c>
      <c r="Q16" s="121">
        <f t="shared" si="16"/>
        <v>0</v>
      </c>
      <c r="R16" s="21">
        <v>0.01</v>
      </c>
      <c r="S16" s="121">
        <f t="shared" si="17"/>
        <v>-0.01</v>
      </c>
      <c r="T16" s="6">
        <v>0</v>
      </c>
      <c r="U16" s="121">
        <f t="shared" si="18"/>
        <v>0</v>
      </c>
      <c r="V16" s="121">
        <f t="shared" si="19"/>
        <v>0.99</v>
      </c>
      <c r="W16" s="6">
        <f t="shared" si="20"/>
        <v>1.99</v>
      </c>
      <c r="X16" s="137"/>
      <c r="Y16" s="132"/>
    </row>
    <row r="17" spans="2:24" s="113" customFormat="1" ht="26" customHeight="1" thickBot="1" x14ac:dyDescent="0.4">
      <c r="B17" s="171" t="s">
        <v>15</v>
      </c>
      <c r="C17" s="171"/>
      <c r="D17" s="171"/>
      <c r="E17" s="171"/>
      <c r="F17" s="104" t="s">
        <v>13</v>
      </c>
      <c r="G17" s="172" t="s">
        <v>3</v>
      </c>
      <c r="H17" s="172"/>
      <c r="I17" s="172"/>
      <c r="J17" s="104" t="s">
        <v>14</v>
      </c>
      <c r="K17" s="172" t="s">
        <v>3</v>
      </c>
      <c r="L17" s="172"/>
      <c r="M17" s="172"/>
      <c r="N17" s="173" t="s">
        <v>25</v>
      </c>
      <c r="O17" s="173"/>
      <c r="P17" s="174" t="s">
        <v>3</v>
      </c>
      <c r="Q17" s="174"/>
      <c r="R17" s="174"/>
      <c r="S17" s="174"/>
      <c r="T17" s="175" t="s">
        <v>17</v>
      </c>
      <c r="U17" s="176"/>
      <c r="V17" s="177" t="s">
        <v>3</v>
      </c>
      <c r="W17" s="178"/>
      <c r="X17" s="133"/>
    </row>
    <row r="18" spans="2:24" ht="72" x14ac:dyDescent="0.35">
      <c r="B18" s="163" t="s">
        <v>46</v>
      </c>
      <c r="C18" s="164"/>
      <c r="D18" s="164"/>
      <c r="E18" s="164"/>
      <c r="F18" s="164"/>
      <c r="G18" s="165"/>
      <c r="H18" s="123" t="s">
        <v>72</v>
      </c>
      <c r="I18" s="123" t="s">
        <v>66</v>
      </c>
      <c r="J18" s="123" t="s">
        <v>67</v>
      </c>
      <c r="K18" s="166"/>
      <c r="L18" s="167"/>
      <c r="M18" s="123" t="s">
        <v>11</v>
      </c>
      <c r="N18" s="123" t="s">
        <v>68</v>
      </c>
      <c r="O18" s="123" t="s">
        <v>47</v>
      </c>
      <c r="P18" s="123" t="s">
        <v>12</v>
      </c>
      <c r="Q18" s="168"/>
      <c r="R18" s="169"/>
      <c r="S18" s="123" t="s">
        <v>69</v>
      </c>
      <c r="T18" s="124"/>
      <c r="U18" s="123" t="s">
        <v>70</v>
      </c>
      <c r="V18" s="134" t="s">
        <v>71</v>
      </c>
      <c r="W18" s="135" t="s">
        <v>48</v>
      </c>
    </row>
  </sheetData>
  <mergeCells count="11">
    <mergeCell ref="B18:G18"/>
    <mergeCell ref="K18:L18"/>
    <mergeCell ref="Q18:R18"/>
    <mergeCell ref="B2:W2"/>
    <mergeCell ref="B17:E17"/>
    <mergeCell ref="G17:I17"/>
    <mergeCell ref="K17:M17"/>
    <mergeCell ref="N17:O17"/>
    <mergeCell ref="P17:S17"/>
    <mergeCell ref="T17:U17"/>
    <mergeCell ref="V17:W17"/>
  </mergeCells>
  <printOptions gridLines="1"/>
  <pageMargins left="0.5" right="0.5" top="0.6" bottom="0.6" header="0.5" footer="0.3"/>
  <pageSetup paperSize="5"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18"/>
  <sheetViews>
    <sheetView showGridLines="0" zoomScale="78" zoomScaleNormal="78" workbookViewId="0">
      <selection activeCell="Y10" sqref="Y10"/>
    </sheetView>
  </sheetViews>
  <sheetFormatPr defaultColWidth="11" defaultRowHeight="15.5" x14ac:dyDescent="0.35"/>
  <cols>
    <col min="1" max="1" width="3" style="1" bestFit="1" customWidth="1"/>
    <col min="2" max="2" width="17.36328125" style="2" customWidth="1"/>
    <col min="3" max="3" width="5.453125" style="1" customWidth="1"/>
    <col min="4" max="4" width="9.54296875" style="10" customWidth="1"/>
    <col min="5" max="5" width="8.90625" style="4" bestFit="1" customWidth="1"/>
    <col min="6" max="6" width="6.36328125" style="11" customWidth="1"/>
    <col min="7" max="7" width="8.90625" style="11" customWidth="1"/>
    <col min="8" max="8" width="8.1796875" style="4" customWidth="1"/>
    <col min="9" max="9" width="9.36328125" style="5" customWidth="1"/>
    <col min="10" max="10" width="8.54296875" style="114" bestFit="1" customWidth="1"/>
    <col min="11" max="11" width="6.54296875" style="114" bestFit="1" customWidth="1"/>
    <col min="12" max="12" width="7.08984375" style="12" bestFit="1" customWidth="1"/>
    <col min="13" max="13" width="9.36328125" style="115" customWidth="1"/>
    <col min="14" max="14" width="6.08984375" style="116" bestFit="1" customWidth="1"/>
    <col min="15" max="15" width="6.1796875" style="1" bestFit="1" customWidth="1"/>
    <col min="16" max="16" width="9.54296875" style="1" customWidth="1"/>
    <col min="17" max="17" width="5.90625" style="1" customWidth="1"/>
    <col min="18" max="18" width="8.54296875" style="10" customWidth="1"/>
    <col min="19" max="19" width="8.54296875" style="10" bestFit="1" customWidth="1"/>
    <col min="20" max="20" width="8.6328125" style="10" customWidth="1"/>
    <col min="21" max="21" width="9.36328125" style="10" customWidth="1"/>
    <col min="22" max="22" width="10" style="10" customWidth="1"/>
    <col min="23" max="23" width="9.81640625" style="1" customWidth="1"/>
    <col min="24" max="16384" width="11" style="1"/>
  </cols>
  <sheetData>
    <row r="1" spans="1:24" x14ac:dyDescent="0.35">
      <c r="A1" s="170" t="s">
        <v>18</v>
      </c>
      <c r="B1" s="170"/>
      <c r="C1" s="170"/>
      <c r="D1" s="170"/>
      <c r="E1" s="170"/>
      <c r="F1" s="170"/>
      <c r="G1" s="170"/>
      <c r="H1" s="170"/>
      <c r="I1" s="170"/>
      <c r="J1" s="170"/>
      <c r="K1" s="170"/>
      <c r="L1" s="170"/>
      <c r="M1" s="170"/>
      <c r="N1" s="170"/>
      <c r="O1" s="170"/>
      <c r="P1" s="170"/>
      <c r="Q1" s="170"/>
      <c r="R1" s="170"/>
      <c r="S1" s="170"/>
      <c r="T1" s="170"/>
      <c r="U1" s="170"/>
      <c r="V1" s="170"/>
      <c r="W1" s="117"/>
    </row>
    <row r="2" spans="1:24" s="112" customFormat="1" ht="58" x14ac:dyDescent="0.35">
      <c r="A2" s="102" t="s">
        <v>16</v>
      </c>
      <c r="B2" s="16" t="s">
        <v>0</v>
      </c>
      <c r="C2" s="32" t="s">
        <v>20</v>
      </c>
      <c r="D2" s="13" t="s">
        <v>21</v>
      </c>
      <c r="E2" s="13" t="s">
        <v>40</v>
      </c>
      <c r="F2" s="103" t="s">
        <v>41</v>
      </c>
      <c r="G2" s="14" t="s">
        <v>42</v>
      </c>
      <c r="H2" s="14" t="s">
        <v>63</v>
      </c>
      <c r="I2" s="13" t="s">
        <v>62</v>
      </c>
      <c r="J2" s="13" t="s">
        <v>5</v>
      </c>
      <c r="K2" s="103" t="s">
        <v>1</v>
      </c>
      <c r="L2" s="14" t="s">
        <v>2</v>
      </c>
      <c r="M2" s="13" t="s">
        <v>64</v>
      </c>
      <c r="N2" s="15" t="s">
        <v>9</v>
      </c>
      <c r="O2" s="15" t="s">
        <v>6</v>
      </c>
      <c r="P2" s="13" t="s">
        <v>4</v>
      </c>
      <c r="Q2" s="13" t="s">
        <v>44</v>
      </c>
      <c r="R2" s="13" t="s">
        <v>45</v>
      </c>
      <c r="S2" s="13" t="s">
        <v>43</v>
      </c>
      <c r="T2" s="13" t="s">
        <v>156</v>
      </c>
      <c r="U2" s="13" t="s">
        <v>10</v>
      </c>
      <c r="V2" s="13" t="s">
        <v>8</v>
      </c>
    </row>
    <row r="3" spans="1:24" s="112" customFormat="1" ht="14.5" x14ac:dyDescent="0.35">
      <c r="A3" s="15"/>
      <c r="B3" s="109" t="s">
        <v>77</v>
      </c>
      <c r="C3" s="15" t="s">
        <v>78</v>
      </c>
      <c r="D3" s="141">
        <v>725000</v>
      </c>
      <c r="E3" s="110">
        <v>623415</v>
      </c>
      <c r="F3" s="104">
        <v>3968</v>
      </c>
      <c r="G3" s="118">
        <f t="shared" ref="G3:G15" si="0">SUM(E3/F3)</f>
        <v>157.11063508064515</v>
      </c>
      <c r="H3" s="119" t="s">
        <v>3</v>
      </c>
      <c r="I3" s="119"/>
      <c r="J3" s="110">
        <v>62110</v>
      </c>
      <c r="K3" s="104">
        <v>43905</v>
      </c>
      <c r="L3" s="118">
        <f t="shared" ref="L3" si="1">SUM(J3/K3)</f>
        <v>1.4146452568044643</v>
      </c>
      <c r="M3" s="110"/>
      <c r="N3" s="102">
        <v>2019</v>
      </c>
      <c r="O3" s="104"/>
      <c r="P3" s="110"/>
      <c r="Q3" s="120">
        <v>0.98</v>
      </c>
      <c r="R3" s="13"/>
      <c r="S3" s="110">
        <v>39475</v>
      </c>
      <c r="T3" s="110"/>
      <c r="U3" s="110"/>
      <c r="V3" s="66"/>
    </row>
    <row r="4" spans="1:24" s="113" customFormat="1" ht="14.5" x14ac:dyDescent="0.35">
      <c r="A4" s="139">
        <v>1</v>
      </c>
      <c r="B4" s="19" t="s">
        <v>79</v>
      </c>
      <c r="C4" s="151" t="s">
        <v>28</v>
      </c>
      <c r="D4" s="6">
        <v>758000</v>
      </c>
      <c r="E4" s="6">
        <v>691671</v>
      </c>
      <c r="F4" s="8">
        <v>5380</v>
      </c>
      <c r="G4" s="50">
        <f t="shared" si="0"/>
        <v>128.56338289962827</v>
      </c>
      <c r="H4" s="50">
        <f t="shared" ref="H4:H15" si="2">SUM($G$3-G4)</f>
        <v>28.547252181016887</v>
      </c>
      <c r="I4" s="121">
        <f t="shared" ref="I4:I15" si="3">SUM(H4*F4)</f>
        <v>153584.21673387085</v>
      </c>
      <c r="J4" s="6">
        <v>54210</v>
      </c>
      <c r="K4" s="8">
        <v>24095</v>
      </c>
      <c r="L4" s="50">
        <f t="shared" ref="L4:L15" si="4">SUM(J4/K4)</f>
        <v>2.2498443660510481</v>
      </c>
      <c r="M4" s="121">
        <f t="shared" ref="M4:M15" si="5">$J$3-J4</f>
        <v>7900</v>
      </c>
      <c r="N4" s="108">
        <v>2010</v>
      </c>
      <c r="O4" s="111">
        <f t="shared" ref="O4:O15" si="6">SUM($F$3-F4)</f>
        <v>-1412</v>
      </c>
      <c r="P4" s="121">
        <f t="shared" ref="P4:P15" si="7">SUM(G4*O4)</f>
        <v>-181531.49665427511</v>
      </c>
      <c r="Q4" s="126">
        <v>1</v>
      </c>
      <c r="R4" s="121">
        <f t="shared" ref="R4:R15" si="8">SUM(($Q$3-Q4)*E4)</f>
        <v>-13833.420000000013</v>
      </c>
      <c r="S4" s="6">
        <v>61440</v>
      </c>
      <c r="T4" s="121">
        <f t="shared" ref="T4:T15" si="9">SUM($S$3-S4)</f>
        <v>-21965</v>
      </c>
      <c r="U4" s="31">
        <f>I4+M4+P4+R4+T4</f>
        <v>-55845.699920404266</v>
      </c>
      <c r="V4" s="142">
        <f t="shared" ref="V4:V15" si="10">SUM(D4+U4)</f>
        <v>702154.30007959576</v>
      </c>
      <c r="W4" s="137"/>
    </row>
    <row r="5" spans="1:24" s="113" customFormat="1" ht="14.5" x14ac:dyDescent="0.35">
      <c r="A5" s="139">
        <v>2</v>
      </c>
      <c r="B5" s="22" t="s">
        <v>81</v>
      </c>
      <c r="C5" s="24" t="s">
        <v>22</v>
      </c>
      <c r="D5" s="6">
        <v>515000</v>
      </c>
      <c r="E5" s="6">
        <v>315266</v>
      </c>
      <c r="F5" s="8">
        <v>2796</v>
      </c>
      <c r="G5" s="50">
        <f t="shared" si="0"/>
        <v>112.75608011444922</v>
      </c>
      <c r="H5" s="50">
        <f t="shared" si="2"/>
        <v>44.354554966195934</v>
      </c>
      <c r="I5" s="121">
        <f t="shared" si="3"/>
        <v>124015.33568548383</v>
      </c>
      <c r="J5" s="6">
        <v>69790</v>
      </c>
      <c r="K5" s="8">
        <v>63300</v>
      </c>
      <c r="L5" s="50">
        <f t="shared" si="4"/>
        <v>1.1025276461295419</v>
      </c>
      <c r="M5" s="121">
        <f t="shared" si="5"/>
        <v>-7680</v>
      </c>
      <c r="N5" s="20">
        <v>1995</v>
      </c>
      <c r="O5" s="111">
        <f t="shared" si="6"/>
        <v>1172</v>
      </c>
      <c r="P5" s="121">
        <f t="shared" si="7"/>
        <v>132150.12589413449</v>
      </c>
      <c r="Q5" s="21">
        <v>0.9</v>
      </c>
      <c r="R5" s="121">
        <f t="shared" si="8"/>
        <v>25221.279999999988</v>
      </c>
      <c r="S5" s="6">
        <v>129944</v>
      </c>
      <c r="T5" s="121">
        <f t="shared" si="9"/>
        <v>-90469</v>
      </c>
      <c r="U5" s="122">
        <f t="shared" ref="U5:U15" si="11">I5+M5+P5+R5+T5</f>
        <v>183237.7415796183</v>
      </c>
      <c r="V5" s="142">
        <f t="shared" si="10"/>
        <v>698237.7415796183</v>
      </c>
      <c r="W5" s="137"/>
    </row>
    <row r="6" spans="1:24" s="113" customFormat="1" ht="14.5" x14ac:dyDescent="0.35">
      <c r="A6" s="23">
        <v>3</v>
      </c>
      <c r="B6" s="22" t="s">
        <v>86</v>
      </c>
      <c r="C6" s="24" t="s">
        <v>85</v>
      </c>
      <c r="D6" s="6">
        <v>581610</v>
      </c>
      <c r="E6" s="6">
        <v>461070</v>
      </c>
      <c r="F6" s="30">
        <v>3903</v>
      </c>
      <c r="G6" s="50">
        <f>SUM(E6/F6)</f>
        <v>118.13220599538816</v>
      </c>
      <c r="H6" s="50">
        <f>SUM($G$3-G6)</f>
        <v>38.978429085256991</v>
      </c>
      <c r="I6" s="121">
        <f>SUM(H6*F6)</f>
        <v>152132.80871975803</v>
      </c>
      <c r="J6" s="6">
        <v>120540</v>
      </c>
      <c r="K6" s="8">
        <v>70450</v>
      </c>
      <c r="L6" s="50">
        <f>SUM(J6/K6)</f>
        <v>1.7110007097232081</v>
      </c>
      <c r="M6" s="121">
        <f>$J$3-J6</f>
        <v>-58430</v>
      </c>
      <c r="N6" s="20">
        <v>1995</v>
      </c>
      <c r="O6" s="30">
        <f>SUM($F$3-F6)</f>
        <v>65</v>
      </c>
      <c r="P6" s="121">
        <f>SUM(G6*O6)</f>
        <v>7678.5933897002305</v>
      </c>
      <c r="Q6" s="21">
        <v>0.88</v>
      </c>
      <c r="R6" s="121">
        <f>SUM(($Q$3-Q6)*E6)</f>
        <v>46106.999999999993</v>
      </c>
      <c r="S6" s="31">
        <v>42620</v>
      </c>
      <c r="T6" s="121">
        <f>SUM($S$3-S6)</f>
        <v>-3145</v>
      </c>
      <c r="U6" s="122">
        <f>I6+M6+P6+R6+T6</f>
        <v>144343.40210945826</v>
      </c>
      <c r="V6" s="142">
        <f>SUM(D6+U6)</f>
        <v>725953.40210945823</v>
      </c>
      <c r="W6" s="137"/>
    </row>
    <row r="7" spans="1:24" s="113" customFormat="1" ht="14.5" x14ac:dyDescent="0.35">
      <c r="A7" s="24">
        <v>4</v>
      </c>
      <c r="B7" s="22" t="s">
        <v>83</v>
      </c>
      <c r="C7" s="24" t="s">
        <v>29</v>
      </c>
      <c r="D7" s="6">
        <v>660800</v>
      </c>
      <c r="E7" s="6">
        <v>603350</v>
      </c>
      <c r="F7" s="8">
        <v>4624</v>
      </c>
      <c r="G7" s="50">
        <f t="shared" si="0"/>
        <v>130.48226643598616</v>
      </c>
      <c r="H7" s="50">
        <f t="shared" si="2"/>
        <v>26.628368644658991</v>
      </c>
      <c r="I7" s="121">
        <f t="shared" si="3"/>
        <v>123129.57661290317</v>
      </c>
      <c r="J7" s="6">
        <v>49950</v>
      </c>
      <c r="K7" s="8">
        <v>22200</v>
      </c>
      <c r="L7" s="50">
        <f t="shared" si="4"/>
        <v>2.25</v>
      </c>
      <c r="M7" s="121">
        <f t="shared" si="5"/>
        <v>12160</v>
      </c>
      <c r="N7" s="20">
        <v>1995</v>
      </c>
      <c r="O7" s="111">
        <f t="shared" si="6"/>
        <v>-656</v>
      </c>
      <c r="P7" s="121">
        <f t="shared" si="7"/>
        <v>-85596.366782006924</v>
      </c>
      <c r="Q7" s="21">
        <v>0.88</v>
      </c>
      <c r="R7" s="121">
        <f t="shared" si="8"/>
        <v>60334.999999999985</v>
      </c>
      <c r="S7" s="6">
        <v>54380</v>
      </c>
      <c r="T7" s="121">
        <f t="shared" si="9"/>
        <v>-14905</v>
      </c>
      <c r="U7" s="122">
        <f t="shared" si="11"/>
        <v>95123.209830896216</v>
      </c>
      <c r="V7" s="6">
        <f t="shared" si="10"/>
        <v>755923.20983089623</v>
      </c>
      <c r="W7" s="137"/>
      <c r="X7" s="132"/>
    </row>
    <row r="8" spans="1:24" s="113" customFormat="1" ht="14.5" x14ac:dyDescent="0.35">
      <c r="A8" s="23">
        <v>5</v>
      </c>
      <c r="B8" s="19" t="s">
        <v>84</v>
      </c>
      <c r="C8" s="23" t="s">
        <v>85</v>
      </c>
      <c r="D8" s="6">
        <v>442080</v>
      </c>
      <c r="E8" s="6">
        <v>380830</v>
      </c>
      <c r="F8" s="8">
        <v>3398</v>
      </c>
      <c r="G8" s="50">
        <f t="shared" si="0"/>
        <v>112.07474985285462</v>
      </c>
      <c r="H8" s="50">
        <f t="shared" si="2"/>
        <v>45.03588522779053</v>
      </c>
      <c r="I8" s="121">
        <f t="shared" si="3"/>
        <v>153031.93800403221</v>
      </c>
      <c r="J8" s="6">
        <v>58830</v>
      </c>
      <c r="K8" s="8">
        <v>25000</v>
      </c>
      <c r="L8" s="50">
        <f t="shared" si="4"/>
        <v>2.3532000000000002</v>
      </c>
      <c r="M8" s="121">
        <f t="shared" si="5"/>
        <v>3280</v>
      </c>
      <c r="N8" s="20">
        <v>1995</v>
      </c>
      <c r="O8" s="111">
        <f t="shared" si="6"/>
        <v>570</v>
      </c>
      <c r="P8" s="121">
        <f t="shared" si="7"/>
        <v>63882.607416127132</v>
      </c>
      <c r="Q8" s="21">
        <v>0.88</v>
      </c>
      <c r="R8" s="121">
        <f t="shared" si="8"/>
        <v>38082.999999999993</v>
      </c>
      <c r="S8" s="6">
        <v>28990</v>
      </c>
      <c r="T8" s="121">
        <f t="shared" si="9"/>
        <v>10485</v>
      </c>
      <c r="U8" s="122">
        <f t="shared" si="11"/>
        <v>268762.54542015935</v>
      </c>
      <c r="V8" s="6">
        <f t="shared" si="10"/>
        <v>710842.54542015935</v>
      </c>
      <c r="W8" s="137"/>
    </row>
    <row r="9" spans="1:24" s="113" customFormat="1" ht="14.5" x14ac:dyDescent="0.35">
      <c r="A9" s="23">
        <v>6</v>
      </c>
      <c r="B9" s="22" t="s">
        <v>91</v>
      </c>
      <c r="C9" s="24" t="s">
        <v>26</v>
      </c>
      <c r="D9" s="6">
        <v>434850</v>
      </c>
      <c r="E9" s="6">
        <v>380740</v>
      </c>
      <c r="F9" s="8">
        <v>3336</v>
      </c>
      <c r="G9" s="50">
        <f>SUM(E9/F9)</f>
        <v>114.13069544364508</v>
      </c>
      <c r="H9" s="50">
        <f>SUM($G$3-G9)</f>
        <v>42.979939637000072</v>
      </c>
      <c r="I9" s="121">
        <f>SUM(H9*F9)</f>
        <v>143381.07862903224</v>
      </c>
      <c r="J9" s="6">
        <v>54110</v>
      </c>
      <c r="K9" s="8">
        <v>24050</v>
      </c>
      <c r="L9" s="50">
        <f>SUM(J9/K9)</f>
        <v>2.2498960498960501</v>
      </c>
      <c r="M9" s="121">
        <f>$J$3-J9</f>
        <v>8000</v>
      </c>
      <c r="N9" s="108">
        <v>2018</v>
      </c>
      <c r="O9" s="111">
        <f>SUM($F$3-F9)</f>
        <v>632</v>
      </c>
      <c r="P9" s="121">
        <f>SUM(G9*O9)</f>
        <v>72130.599520383694</v>
      </c>
      <c r="Q9" s="126">
        <v>1</v>
      </c>
      <c r="R9" s="121">
        <f>SUM(($Q$3-Q9)*E9)</f>
        <v>-7614.8000000000065</v>
      </c>
      <c r="S9" s="6">
        <v>24990</v>
      </c>
      <c r="T9" s="121">
        <f>SUM($S$3-S9)</f>
        <v>14485</v>
      </c>
      <c r="U9" s="122">
        <f>I9+M9+P9+R9+T9</f>
        <v>230381.87814941592</v>
      </c>
      <c r="V9" s="142">
        <f>SUM(D9+U9)</f>
        <v>665231.87814941595</v>
      </c>
      <c r="W9" s="137"/>
      <c r="X9" s="132"/>
    </row>
    <row r="10" spans="1:24" s="113" customFormat="1" ht="14.5" x14ac:dyDescent="0.35">
      <c r="A10" s="24">
        <v>7</v>
      </c>
      <c r="B10" s="22" t="s">
        <v>153</v>
      </c>
      <c r="C10" s="152" t="s">
        <v>30</v>
      </c>
      <c r="D10" s="6">
        <v>634700</v>
      </c>
      <c r="E10" s="6">
        <f>634700-51490</f>
        <v>583210</v>
      </c>
      <c r="F10" s="30">
        <v>3746</v>
      </c>
      <c r="G10" s="50">
        <f>SUM(E10/F10)</f>
        <v>155.68873465029364</v>
      </c>
      <c r="H10" s="50">
        <f>SUM($G$3-G10)</f>
        <v>1.4219004303515135</v>
      </c>
      <c r="I10" s="121">
        <f>SUM(H10*F10)</f>
        <v>5326.4390120967691</v>
      </c>
      <c r="J10" s="6">
        <v>51490</v>
      </c>
      <c r="K10" s="8">
        <v>22884</v>
      </c>
      <c r="L10" s="50">
        <f>SUM(J10/K10)</f>
        <v>2.2500436986540815</v>
      </c>
      <c r="M10" s="121">
        <f>$J$3-J10</f>
        <v>10620</v>
      </c>
      <c r="N10" s="20">
        <v>2002</v>
      </c>
      <c r="O10" s="30">
        <f>SUM($F$3-F10)</f>
        <v>222</v>
      </c>
      <c r="P10" s="121">
        <f>SUM(G10*O10)</f>
        <v>34562.899092365187</v>
      </c>
      <c r="Q10" s="126">
        <v>1</v>
      </c>
      <c r="R10" s="121">
        <f>SUM(($Q$3-Q10)*E10)</f>
        <v>-11664.20000000001</v>
      </c>
      <c r="S10" s="31">
        <v>37670</v>
      </c>
      <c r="T10" s="121">
        <f>SUM($S$3-S10)</f>
        <v>1805</v>
      </c>
      <c r="U10" s="31">
        <f>I10+M10+P10+R10+T10</f>
        <v>40650.138104461948</v>
      </c>
      <c r="V10" s="142">
        <f>SUM(D10+U10)</f>
        <v>675350.13810446195</v>
      </c>
      <c r="W10" s="137"/>
      <c r="X10" s="132"/>
    </row>
    <row r="11" spans="1:24" s="113" customFormat="1" ht="14.5" x14ac:dyDescent="0.35">
      <c r="A11" s="24">
        <v>8</v>
      </c>
      <c r="B11" s="22" t="s">
        <v>87</v>
      </c>
      <c r="C11" s="24" t="s">
        <v>85</v>
      </c>
      <c r="D11" s="6">
        <v>439400</v>
      </c>
      <c r="E11" s="6">
        <v>378260</v>
      </c>
      <c r="F11" s="8">
        <v>3075</v>
      </c>
      <c r="G11" s="50">
        <f t="shared" si="0"/>
        <v>123.01138211382114</v>
      </c>
      <c r="H11" s="50">
        <f t="shared" si="2"/>
        <v>34.099252966824011</v>
      </c>
      <c r="I11" s="121">
        <f t="shared" si="3"/>
        <v>104855.20287298383</v>
      </c>
      <c r="J11" s="6">
        <v>61140</v>
      </c>
      <c r="K11" s="8">
        <v>32240</v>
      </c>
      <c r="L11" s="50">
        <f t="shared" si="4"/>
        <v>1.8964019851116625</v>
      </c>
      <c r="M11" s="121">
        <f t="shared" si="5"/>
        <v>970</v>
      </c>
      <c r="N11" s="20">
        <v>1995</v>
      </c>
      <c r="O11" s="111">
        <f t="shared" si="6"/>
        <v>893</v>
      </c>
      <c r="P11" s="121">
        <f t="shared" si="7"/>
        <v>109849.16422764228</v>
      </c>
      <c r="Q11" s="21">
        <v>0.88</v>
      </c>
      <c r="R11" s="121">
        <f t="shared" si="8"/>
        <v>37825.999999999993</v>
      </c>
      <c r="S11" s="31">
        <v>36080</v>
      </c>
      <c r="T11" s="121">
        <f t="shared" si="9"/>
        <v>3395</v>
      </c>
      <c r="U11" s="122">
        <f t="shared" si="11"/>
        <v>256895.36710062611</v>
      </c>
      <c r="V11" s="6">
        <f t="shared" si="10"/>
        <v>696295.36710062611</v>
      </c>
      <c r="W11" s="137"/>
    </row>
    <row r="12" spans="1:24" s="113" customFormat="1" ht="14.5" x14ac:dyDescent="0.35">
      <c r="A12" s="23">
        <v>9</v>
      </c>
      <c r="B12" s="22" t="s">
        <v>151</v>
      </c>
      <c r="C12" s="24" t="s">
        <v>95</v>
      </c>
      <c r="D12" s="6">
        <v>570870</v>
      </c>
      <c r="E12" s="6">
        <v>524070</v>
      </c>
      <c r="F12" s="8">
        <v>3428</v>
      </c>
      <c r="G12" s="50">
        <f t="shared" si="0"/>
        <v>152.87922987164526</v>
      </c>
      <c r="H12" s="50">
        <f t="shared" si="2"/>
        <v>4.2314052089998881</v>
      </c>
      <c r="I12" s="121">
        <f t="shared" si="3"/>
        <v>14505.257056451617</v>
      </c>
      <c r="J12" s="6">
        <v>46800</v>
      </c>
      <c r="K12" s="8">
        <v>23772</v>
      </c>
      <c r="L12" s="50">
        <f t="shared" si="4"/>
        <v>1.9687026754164563</v>
      </c>
      <c r="M12" s="121">
        <f t="shared" si="5"/>
        <v>15310</v>
      </c>
      <c r="N12" s="108">
        <v>2015</v>
      </c>
      <c r="O12" s="111">
        <f t="shared" si="6"/>
        <v>540</v>
      </c>
      <c r="P12" s="121">
        <f t="shared" si="7"/>
        <v>82554.784130688437</v>
      </c>
      <c r="Q12" s="126">
        <v>1</v>
      </c>
      <c r="R12" s="121">
        <f t="shared" si="8"/>
        <v>-10481.400000000009</v>
      </c>
      <c r="S12" s="6">
        <v>52070</v>
      </c>
      <c r="T12" s="121">
        <f t="shared" si="9"/>
        <v>-12595</v>
      </c>
      <c r="U12" s="31">
        <f t="shared" si="11"/>
        <v>89293.641187140049</v>
      </c>
      <c r="V12" s="142">
        <f t="shared" si="10"/>
        <v>660163.64118714002</v>
      </c>
      <c r="W12" s="137"/>
    </row>
    <row r="13" spans="1:24" s="113" customFormat="1" ht="16.5" customHeight="1" x14ac:dyDescent="0.35">
      <c r="A13" s="139">
        <v>10</v>
      </c>
      <c r="B13" s="22" t="s">
        <v>96</v>
      </c>
      <c r="C13" s="24" t="s">
        <v>29</v>
      </c>
      <c r="D13" s="6">
        <v>375000</v>
      </c>
      <c r="E13" s="6">
        <v>316720</v>
      </c>
      <c r="F13" s="8">
        <v>3515</v>
      </c>
      <c r="G13" s="50">
        <f>SUM(E13/F13)</f>
        <v>90.10526315789474</v>
      </c>
      <c r="H13" s="50">
        <f>SUM($G$3-G13)</f>
        <v>67.005371922750413</v>
      </c>
      <c r="I13" s="121">
        <f>SUM(H13*F13)</f>
        <v>235523.8823084677</v>
      </c>
      <c r="J13" s="6">
        <v>58280</v>
      </c>
      <c r="K13" s="8">
        <v>28000</v>
      </c>
      <c r="L13" s="50">
        <f>SUM(J13/K13)</f>
        <v>2.0814285714285714</v>
      </c>
      <c r="M13" s="121">
        <f>$J$3-J13</f>
        <v>3830</v>
      </c>
      <c r="N13" s="20">
        <v>1996</v>
      </c>
      <c r="O13" s="111">
        <f>SUM($F$3-F13)</f>
        <v>453</v>
      </c>
      <c r="P13" s="121">
        <f>SUM(G13*O13)</f>
        <v>40817.68421052632</v>
      </c>
      <c r="Q13" s="21">
        <v>0.88</v>
      </c>
      <c r="R13" s="121">
        <f>SUM(($Q$3-Q13)*E13)</f>
        <v>31671.999999999993</v>
      </c>
      <c r="S13" s="6">
        <v>19570</v>
      </c>
      <c r="T13" s="121">
        <f>SUM($S$3-S13)</f>
        <v>19905</v>
      </c>
      <c r="U13" s="122">
        <f>I13+M13+P13+R13+T13</f>
        <v>331748.56651899405</v>
      </c>
      <c r="V13" s="6">
        <f>SUM(D13+U13)</f>
        <v>706748.56651899405</v>
      </c>
      <c r="W13" s="137"/>
      <c r="X13" s="132"/>
    </row>
    <row r="14" spans="1:24" s="113" customFormat="1" ht="14.5" x14ac:dyDescent="0.35">
      <c r="A14" s="24">
        <v>11</v>
      </c>
      <c r="B14" s="22" t="s">
        <v>122</v>
      </c>
      <c r="C14" s="24" t="s">
        <v>89</v>
      </c>
      <c r="D14" s="6">
        <v>441190</v>
      </c>
      <c r="E14" s="6">
        <v>395020</v>
      </c>
      <c r="F14" s="8">
        <v>3473</v>
      </c>
      <c r="G14" s="50">
        <f t="shared" ref="G14" si="12">SUM(E14/F14)</f>
        <v>113.74028217679241</v>
      </c>
      <c r="H14" s="50">
        <f>SUM($G$3-G14)</f>
        <v>43.370352903852748</v>
      </c>
      <c r="I14" s="121">
        <f t="shared" ref="I14" si="13">SUM(H14*F14)</f>
        <v>150625.23563508058</v>
      </c>
      <c r="J14" s="6">
        <v>41170</v>
      </c>
      <c r="K14" s="8">
        <f>SUM(43560*0.42)</f>
        <v>18295.2</v>
      </c>
      <c r="L14" s="50">
        <f t="shared" ref="L14" si="14">SUM(J14/K14)</f>
        <v>2.2503170230442957</v>
      </c>
      <c r="M14" s="121">
        <f>$J$3-J14</f>
        <v>20940</v>
      </c>
      <c r="N14" s="20">
        <v>1995</v>
      </c>
      <c r="O14" s="111">
        <f>SUM($F$3-F14)</f>
        <v>495</v>
      </c>
      <c r="P14" s="121">
        <f t="shared" ref="P14" si="15">SUM(G14*O14)</f>
        <v>56301.439677512244</v>
      </c>
      <c r="Q14" s="21">
        <v>0.88</v>
      </c>
      <c r="R14" s="121">
        <f>SUM(($Q$3-Q14)*E14)</f>
        <v>39501.999999999993</v>
      </c>
      <c r="S14" s="6">
        <v>45730</v>
      </c>
      <c r="T14" s="121">
        <f>SUM($S$3-S14)</f>
        <v>-6255</v>
      </c>
      <c r="U14" s="122">
        <f t="shared" ref="U14" si="16">I14+M14+P14+R14+T14</f>
        <v>261113.67531259282</v>
      </c>
      <c r="V14" s="6">
        <f t="shared" ref="V14" si="17">SUM(D14+U14)</f>
        <v>702303.67531259288</v>
      </c>
      <c r="W14" s="137"/>
      <c r="X14" s="132"/>
    </row>
    <row r="15" spans="1:24" s="113" customFormat="1" ht="14.5" x14ac:dyDescent="0.35">
      <c r="A15" s="139">
        <v>12</v>
      </c>
      <c r="B15" s="22" t="s">
        <v>97</v>
      </c>
      <c r="C15" s="152" t="s">
        <v>30</v>
      </c>
      <c r="D15" s="6">
        <v>532000</v>
      </c>
      <c r="E15" s="6">
        <v>449070</v>
      </c>
      <c r="F15" s="8">
        <v>3664</v>
      </c>
      <c r="G15" s="50">
        <f t="shared" si="0"/>
        <v>122.56277292576419</v>
      </c>
      <c r="H15" s="50">
        <f t="shared" si="2"/>
        <v>34.54786215488096</v>
      </c>
      <c r="I15" s="121">
        <f t="shared" si="3"/>
        <v>126583.36693548383</v>
      </c>
      <c r="J15" s="6">
        <v>82930</v>
      </c>
      <c r="K15" s="30">
        <v>36858</v>
      </c>
      <c r="L15" s="50">
        <f t="shared" si="4"/>
        <v>2.2499864344240055</v>
      </c>
      <c r="M15" s="121">
        <f t="shared" si="5"/>
        <v>-20820</v>
      </c>
      <c r="N15" s="20">
        <v>1997</v>
      </c>
      <c r="O15" s="111">
        <f t="shared" si="6"/>
        <v>304</v>
      </c>
      <c r="P15" s="121">
        <f t="shared" si="7"/>
        <v>37259.082969432318</v>
      </c>
      <c r="Q15" s="21">
        <v>0.94</v>
      </c>
      <c r="R15" s="121">
        <f t="shared" si="8"/>
        <v>17962.800000000017</v>
      </c>
      <c r="S15" s="31">
        <v>33880</v>
      </c>
      <c r="T15" s="121">
        <f t="shared" si="9"/>
        <v>5595</v>
      </c>
      <c r="U15" s="122">
        <f t="shared" si="11"/>
        <v>166580.24990491619</v>
      </c>
      <c r="V15" s="6">
        <f t="shared" si="10"/>
        <v>698580.24990491616</v>
      </c>
      <c r="W15" s="137"/>
      <c r="X15" s="132"/>
    </row>
    <row r="16" spans="1:24" s="113" customFormat="1" ht="60.65" customHeight="1" x14ac:dyDescent="0.35">
      <c r="A16" s="171" t="s">
        <v>15</v>
      </c>
      <c r="B16" s="171"/>
      <c r="C16" s="171"/>
      <c r="D16" s="171"/>
      <c r="E16" s="104" t="s">
        <v>13</v>
      </c>
      <c r="F16" s="172">
        <v>660164</v>
      </c>
      <c r="G16" s="172"/>
      <c r="H16" s="172"/>
      <c r="I16" s="104" t="s">
        <v>14</v>
      </c>
      <c r="J16" s="172">
        <v>755923</v>
      </c>
      <c r="K16" s="172"/>
      <c r="L16" s="172"/>
      <c r="M16" s="173" t="s">
        <v>25</v>
      </c>
      <c r="N16" s="173"/>
      <c r="O16" s="182" t="s">
        <v>200</v>
      </c>
      <c r="P16" s="182"/>
      <c r="Q16" s="182"/>
      <c r="R16" s="182"/>
      <c r="S16" s="175" t="s">
        <v>17</v>
      </c>
      <c r="T16" s="175"/>
      <c r="U16" s="179">
        <v>675350</v>
      </c>
      <c r="V16" s="179"/>
      <c r="W16" s="133"/>
    </row>
    <row r="17" spans="1:22" ht="84" x14ac:dyDescent="0.35">
      <c r="A17" s="171" t="s">
        <v>46</v>
      </c>
      <c r="B17" s="171"/>
      <c r="C17" s="171"/>
      <c r="D17" s="171"/>
      <c r="E17" s="171"/>
      <c r="F17" s="171"/>
      <c r="G17" s="123" t="s">
        <v>72</v>
      </c>
      <c r="H17" s="123" t="s">
        <v>66</v>
      </c>
      <c r="I17" s="123" t="s">
        <v>67</v>
      </c>
      <c r="J17" s="180"/>
      <c r="K17" s="180"/>
      <c r="L17" s="123" t="s">
        <v>11</v>
      </c>
      <c r="M17" s="123" t="s">
        <v>68</v>
      </c>
      <c r="N17" s="123" t="s">
        <v>47</v>
      </c>
      <c r="O17" s="123" t="s">
        <v>12</v>
      </c>
      <c r="P17" s="181"/>
      <c r="Q17" s="181"/>
      <c r="R17" s="123" t="s">
        <v>69</v>
      </c>
      <c r="S17" s="124"/>
      <c r="T17" s="123" t="s">
        <v>70</v>
      </c>
      <c r="U17" s="125" t="s">
        <v>71</v>
      </c>
      <c r="V17" s="123" t="s">
        <v>48</v>
      </c>
    </row>
    <row r="18" spans="1:22" x14ac:dyDescent="0.35">
      <c r="A18" s="139" t="s">
        <v>3</v>
      </c>
      <c r="B18" s="150" t="s">
        <v>152</v>
      </c>
      <c r="C18" s="143"/>
      <c r="D18" s="145"/>
      <c r="E18" s="7"/>
      <c r="F18" s="146"/>
      <c r="G18" s="146"/>
      <c r="H18" s="7"/>
      <c r="I18" s="9"/>
      <c r="J18" s="147"/>
      <c r="K18" s="147"/>
      <c r="L18" s="148"/>
      <c r="M18" s="25"/>
      <c r="N18" s="149"/>
      <c r="O18" s="143"/>
      <c r="P18" s="143"/>
      <c r="Q18" s="144" t="s">
        <v>199</v>
      </c>
      <c r="R18" s="145"/>
      <c r="S18" s="144"/>
      <c r="T18" s="145"/>
      <c r="U18" s="7"/>
      <c r="V18" s="146"/>
    </row>
  </sheetData>
  <sortState xmlns:xlrd2="http://schemas.microsoft.com/office/spreadsheetml/2017/richdata2" ref="W4:W15">
    <sortCondition ref="W4:W15"/>
  </sortState>
  <mergeCells count="11">
    <mergeCell ref="A1:V1"/>
    <mergeCell ref="S16:T16"/>
    <mergeCell ref="U16:V16"/>
    <mergeCell ref="A17:F17"/>
    <mergeCell ref="J17:K17"/>
    <mergeCell ref="P17:Q17"/>
    <mergeCell ref="A16:D16"/>
    <mergeCell ref="F16:H16"/>
    <mergeCell ref="J16:L16"/>
    <mergeCell ref="M16:N16"/>
    <mergeCell ref="O16:R16"/>
  </mergeCells>
  <printOptions gridLines="1"/>
  <pageMargins left="0.5" right="0.5" top="0.6" bottom="0.6" header="0.5" footer="0.3"/>
  <pageSetup paperSize="5" scale="9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6"/>
  <sheetViews>
    <sheetView showGridLines="0" zoomScale="86" zoomScaleNormal="86" workbookViewId="0">
      <selection activeCell="M7" sqref="M7"/>
    </sheetView>
  </sheetViews>
  <sheetFormatPr defaultRowHeight="15.5" x14ac:dyDescent="0.35"/>
  <cols>
    <col min="1" max="1" width="3" style="1" bestFit="1" customWidth="1"/>
    <col min="2" max="2" width="11.453125" style="2" customWidth="1"/>
    <col min="3" max="3" width="9.08984375" style="1" customWidth="1"/>
    <col min="4" max="4" width="11.81640625" style="2" customWidth="1"/>
    <col min="5" max="5" width="9" style="2" customWidth="1"/>
    <col min="6" max="6" width="5.90625" style="1" customWidth="1"/>
    <col min="7" max="7" width="8.1796875" style="10" customWidth="1"/>
    <col min="8" max="8" width="6.1796875" style="4" customWidth="1"/>
    <col min="9" max="9" width="34.90625" style="11" customWidth="1"/>
    <col min="10" max="10" width="27" style="5" customWidth="1"/>
    <col min="11" max="11" width="2.81640625" style="5" customWidth="1"/>
  </cols>
  <sheetData>
    <row r="1" spans="1:11" x14ac:dyDescent="0.35">
      <c r="A1" s="170" t="s">
        <v>53</v>
      </c>
      <c r="B1" s="170"/>
      <c r="C1" s="170"/>
      <c r="D1" s="170"/>
      <c r="E1" s="170"/>
      <c r="F1" s="170"/>
      <c r="G1" s="170"/>
      <c r="H1" s="170"/>
      <c r="I1" s="170"/>
      <c r="J1" s="170"/>
      <c r="K1" s="53"/>
    </row>
    <row r="2" spans="1:11" s="71" customFormat="1" ht="26" x14ac:dyDescent="0.35">
      <c r="A2" s="28" t="s">
        <v>16</v>
      </c>
      <c r="B2" s="28" t="s">
        <v>0</v>
      </c>
      <c r="C2" s="32" t="s">
        <v>21</v>
      </c>
      <c r="D2" s="32" t="s">
        <v>27</v>
      </c>
      <c r="E2" s="32" t="s">
        <v>19</v>
      </c>
      <c r="F2" s="32" t="s">
        <v>20</v>
      </c>
      <c r="G2" s="39" t="s">
        <v>23</v>
      </c>
      <c r="H2" s="39" t="s">
        <v>7</v>
      </c>
      <c r="I2" s="33" t="s">
        <v>159</v>
      </c>
      <c r="J2" s="34" t="s">
        <v>24</v>
      </c>
      <c r="K2" s="51"/>
    </row>
    <row r="3" spans="1:11" ht="52" x14ac:dyDescent="0.35">
      <c r="A3" s="29"/>
      <c r="B3" s="35" t="s">
        <v>77</v>
      </c>
      <c r="C3" s="96">
        <v>725000</v>
      </c>
      <c r="D3" s="98" t="s">
        <v>196</v>
      </c>
      <c r="E3" s="97" t="s">
        <v>158</v>
      </c>
      <c r="F3" s="99" t="s">
        <v>78</v>
      </c>
      <c r="G3" s="99">
        <v>2019</v>
      </c>
      <c r="H3" s="100">
        <v>0.98</v>
      </c>
      <c r="I3" s="101" t="s">
        <v>204</v>
      </c>
      <c r="J3" s="48" t="s">
        <v>203</v>
      </c>
      <c r="K3" s="55"/>
    </row>
    <row r="4" spans="1:11" ht="65" x14ac:dyDescent="0.35">
      <c r="A4" s="26">
        <v>1</v>
      </c>
      <c r="B4" s="37" t="s">
        <v>79</v>
      </c>
      <c r="C4" s="46">
        <v>758000</v>
      </c>
      <c r="D4" s="37" t="s">
        <v>169</v>
      </c>
      <c r="E4" s="41" t="s">
        <v>160</v>
      </c>
      <c r="F4" s="44" t="s">
        <v>28</v>
      </c>
      <c r="G4" s="43" t="s">
        <v>80</v>
      </c>
      <c r="H4" s="52">
        <v>1</v>
      </c>
      <c r="I4" s="49" t="s">
        <v>205</v>
      </c>
      <c r="J4" s="49" t="s">
        <v>192</v>
      </c>
      <c r="K4" s="54"/>
    </row>
    <row r="5" spans="1:11" ht="52" x14ac:dyDescent="0.35">
      <c r="A5" s="26">
        <v>2</v>
      </c>
      <c r="B5" s="37" t="s">
        <v>81</v>
      </c>
      <c r="C5" s="46">
        <v>515000</v>
      </c>
      <c r="D5" s="37" t="s">
        <v>201</v>
      </c>
      <c r="E5" s="37" t="s">
        <v>161</v>
      </c>
      <c r="F5" s="44" t="s">
        <v>22</v>
      </c>
      <c r="G5" s="43">
        <v>1995</v>
      </c>
      <c r="H5" s="52">
        <v>0.9</v>
      </c>
      <c r="I5" s="49" t="s">
        <v>202</v>
      </c>
      <c r="J5" s="49" t="s">
        <v>193</v>
      </c>
      <c r="K5" s="54"/>
    </row>
    <row r="6" spans="1:11" ht="52" x14ac:dyDescent="0.35">
      <c r="A6" s="26">
        <v>3</v>
      </c>
      <c r="B6" s="37" t="s">
        <v>86</v>
      </c>
      <c r="C6" s="46">
        <v>581610</v>
      </c>
      <c r="D6" s="37" t="s">
        <v>172</v>
      </c>
      <c r="E6" s="37" t="s">
        <v>164</v>
      </c>
      <c r="F6" s="44" t="s">
        <v>85</v>
      </c>
      <c r="G6" s="43">
        <v>1995</v>
      </c>
      <c r="H6" s="52">
        <v>0.88</v>
      </c>
      <c r="I6" s="49" t="s">
        <v>168</v>
      </c>
      <c r="J6" s="49" t="s">
        <v>195</v>
      </c>
      <c r="K6" s="54"/>
    </row>
    <row r="7" spans="1:11" ht="39" x14ac:dyDescent="0.35">
      <c r="A7" s="25">
        <v>4</v>
      </c>
      <c r="B7" s="36" t="s">
        <v>83</v>
      </c>
      <c r="C7" s="7">
        <v>660800</v>
      </c>
      <c r="D7" s="36" t="s">
        <v>170</v>
      </c>
      <c r="E7" s="95" t="s">
        <v>162</v>
      </c>
      <c r="F7" s="43" t="s">
        <v>29</v>
      </c>
      <c r="G7" s="43">
        <v>1995</v>
      </c>
      <c r="H7" s="52">
        <v>0.88</v>
      </c>
      <c r="I7" s="49" t="s">
        <v>165</v>
      </c>
      <c r="J7" s="49" t="s">
        <v>184</v>
      </c>
      <c r="K7" s="54"/>
    </row>
    <row r="8" spans="1:11" ht="39" x14ac:dyDescent="0.35">
      <c r="A8" s="26">
        <v>5</v>
      </c>
      <c r="B8" s="37" t="s">
        <v>84</v>
      </c>
      <c r="C8" s="46">
        <v>442080</v>
      </c>
      <c r="D8" s="37" t="s">
        <v>171</v>
      </c>
      <c r="E8" s="41" t="s">
        <v>163</v>
      </c>
      <c r="F8" s="44" t="s">
        <v>85</v>
      </c>
      <c r="G8" s="43">
        <v>1995</v>
      </c>
      <c r="H8" s="52">
        <v>0.88</v>
      </c>
      <c r="I8" s="49" t="s">
        <v>166</v>
      </c>
      <c r="J8" s="49" t="s">
        <v>185</v>
      </c>
      <c r="K8" s="54"/>
    </row>
    <row r="9" spans="1:11" ht="39" x14ac:dyDescent="0.35">
      <c r="A9" s="25">
        <v>6</v>
      </c>
      <c r="B9" s="36" t="s">
        <v>91</v>
      </c>
      <c r="C9" s="47">
        <v>434850</v>
      </c>
      <c r="D9" s="95" t="s">
        <v>92</v>
      </c>
      <c r="E9" s="36" t="s">
        <v>175</v>
      </c>
      <c r="F9" s="43" t="s">
        <v>26</v>
      </c>
      <c r="G9" s="43">
        <v>2018</v>
      </c>
      <c r="H9" s="52">
        <v>1</v>
      </c>
      <c r="I9" s="49" t="s">
        <v>102</v>
      </c>
      <c r="J9" s="49" t="s">
        <v>186</v>
      </c>
      <c r="K9" s="54"/>
    </row>
    <row r="10" spans="1:11" s="42" customFormat="1" ht="39" x14ac:dyDescent="0.3">
      <c r="A10" s="25">
        <v>7</v>
      </c>
      <c r="B10" s="36" t="s">
        <v>153</v>
      </c>
      <c r="C10" s="47">
        <v>634700</v>
      </c>
      <c r="D10" s="95" t="s">
        <v>173</v>
      </c>
      <c r="E10" s="36" t="s">
        <v>174</v>
      </c>
      <c r="F10" s="43" t="s">
        <v>30</v>
      </c>
      <c r="G10" s="43">
        <v>2002</v>
      </c>
      <c r="H10" s="52">
        <v>1</v>
      </c>
      <c r="I10" s="49" t="s">
        <v>181</v>
      </c>
      <c r="J10" s="49" t="s">
        <v>194</v>
      </c>
      <c r="K10" s="54"/>
    </row>
    <row r="11" spans="1:11" ht="52" x14ac:dyDescent="0.35">
      <c r="A11" s="25">
        <v>8</v>
      </c>
      <c r="B11" s="36" t="s">
        <v>87</v>
      </c>
      <c r="C11" s="47">
        <v>439400</v>
      </c>
      <c r="D11" s="95" t="s">
        <v>88</v>
      </c>
      <c r="E11" s="36" t="s">
        <v>176</v>
      </c>
      <c r="F11" s="43" t="s">
        <v>85</v>
      </c>
      <c r="G11" s="43">
        <v>1995</v>
      </c>
      <c r="H11" s="52">
        <v>0.88</v>
      </c>
      <c r="I11" s="49" t="s">
        <v>183</v>
      </c>
      <c r="J11" s="49" t="s">
        <v>187</v>
      </c>
      <c r="K11" s="54"/>
    </row>
    <row r="12" spans="1:11" ht="39" x14ac:dyDescent="0.35">
      <c r="A12" s="25">
        <v>9</v>
      </c>
      <c r="B12" s="36" t="s">
        <v>93</v>
      </c>
      <c r="C12" s="47">
        <v>570870</v>
      </c>
      <c r="D12" s="95" t="s">
        <v>94</v>
      </c>
      <c r="E12" s="36" t="s">
        <v>177</v>
      </c>
      <c r="F12" s="43" t="s">
        <v>95</v>
      </c>
      <c r="G12" s="43">
        <v>2015</v>
      </c>
      <c r="H12" s="52">
        <v>1</v>
      </c>
      <c r="I12" s="49" t="s">
        <v>103</v>
      </c>
      <c r="J12" s="49" t="s">
        <v>188</v>
      </c>
      <c r="K12" s="54"/>
    </row>
    <row r="13" spans="1:11" ht="39" x14ac:dyDescent="0.35">
      <c r="A13" s="25">
        <v>10</v>
      </c>
      <c r="B13" s="36" t="s">
        <v>96</v>
      </c>
      <c r="C13" s="47">
        <v>375000</v>
      </c>
      <c r="D13" s="95" t="s">
        <v>197</v>
      </c>
      <c r="E13" s="36" t="s">
        <v>178</v>
      </c>
      <c r="F13" s="43" t="s">
        <v>29</v>
      </c>
      <c r="G13" s="43">
        <v>1996</v>
      </c>
      <c r="H13" s="52">
        <v>0.88</v>
      </c>
      <c r="I13" s="49" t="s">
        <v>167</v>
      </c>
      <c r="J13" s="49" t="s">
        <v>189</v>
      </c>
      <c r="K13" s="54"/>
    </row>
    <row r="14" spans="1:11" ht="39" x14ac:dyDescent="0.35">
      <c r="A14" s="25">
        <v>11</v>
      </c>
      <c r="B14" s="36" t="s">
        <v>90</v>
      </c>
      <c r="C14" s="47">
        <v>441190</v>
      </c>
      <c r="D14" s="95" t="s">
        <v>198</v>
      </c>
      <c r="E14" s="36" t="s">
        <v>182</v>
      </c>
      <c r="F14" s="43" t="s">
        <v>89</v>
      </c>
      <c r="G14" s="43">
        <v>1995</v>
      </c>
      <c r="H14" s="52">
        <v>0.88</v>
      </c>
      <c r="I14" s="49" t="s">
        <v>101</v>
      </c>
      <c r="J14" s="49" t="s">
        <v>190</v>
      </c>
      <c r="K14" s="54"/>
    </row>
    <row r="15" spans="1:11" ht="52" x14ac:dyDescent="0.35">
      <c r="A15" s="25">
        <v>12</v>
      </c>
      <c r="B15" s="36" t="s">
        <v>97</v>
      </c>
      <c r="C15" s="47">
        <v>532000</v>
      </c>
      <c r="D15" s="95" t="s">
        <v>98</v>
      </c>
      <c r="E15" s="36" t="s">
        <v>179</v>
      </c>
      <c r="F15" s="43" t="s">
        <v>30</v>
      </c>
      <c r="G15" s="43">
        <v>1997</v>
      </c>
      <c r="H15" s="52">
        <v>0.94</v>
      </c>
      <c r="I15" s="49" t="s">
        <v>180</v>
      </c>
      <c r="J15" s="49" t="s">
        <v>191</v>
      </c>
      <c r="K15" s="54"/>
    </row>
    <row r="16" spans="1:11" ht="14.5" x14ac:dyDescent="0.35">
      <c r="A16" s="115"/>
      <c r="B16" s="127"/>
      <c r="C16" s="128"/>
      <c r="D16" s="129"/>
      <c r="E16" s="127"/>
      <c r="F16" s="130"/>
      <c r="G16" s="130"/>
      <c r="H16" s="131"/>
      <c r="I16" s="54"/>
      <c r="J16" s="54"/>
      <c r="K16" s="54"/>
    </row>
  </sheetData>
  <mergeCells count="1">
    <mergeCell ref="A1:J1"/>
  </mergeCells>
  <printOptions gridLines="1"/>
  <pageMargins left="0.5" right="0.5" top="0.5" bottom="0.4"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F716D-83DB-4ED5-A7BE-01358C44A7D8}">
  <dimension ref="A1:J11"/>
  <sheetViews>
    <sheetView showGridLines="0" zoomScale="70" zoomScaleNormal="70" workbookViewId="0">
      <selection activeCell="G3" sqref="G3:I3"/>
    </sheetView>
  </sheetViews>
  <sheetFormatPr defaultRowHeight="63.5" customHeight="1" x14ac:dyDescent="0.35"/>
  <cols>
    <col min="1" max="1" width="3.453125" style="1" customWidth="1"/>
    <col min="2" max="2" width="15.453125" style="2" customWidth="1"/>
    <col min="3" max="3" width="13.54296875" style="1" customWidth="1"/>
    <col min="4" max="4" width="15.81640625" style="2" customWidth="1"/>
    <col min="5" max="5" width="13.453125" style="2" customWidth="1"/>
    <col min="6" max="6" width="7" style="1" customWidth="1"/>
    <col min="7" max="7" width="8.1796875" style="10" customWidth="1"/>
    <col min="8" max="8" width="6.81640625" style="4" customWidth="1"/>
    <col min="9" max="9" width="43.08984375" style="11" customWidth="1"/>
    <col min="10" max="10" width="2.81640625" style="5" customWidth="1"/>
  </cols>
  <sheetData>
    <row r="1" spans="1:10" ht="15.5" x14ac:dyDescent="0.35">
      <c r="A1" s="170" t="s">
        <v>100</v>
      </c>
      <c r="B1" s="170"/>
      <c r="C1" s="170"/>
      <c r="D1" s="170"/>
      <c r="E1" s="170"/>
      <c r="F1" s="170"/>
      <c r="G1" s="170"/>
      <c r="H1" s="170"/>
      <c r="I1" s="170"/>
      <c r="J1" s="53"/>
    </row>
    <row r="2" spans="1:10" s="71" customFormat="1" ht="26" x14ac:dyDescent="0.35">
      <c r="A2" s="28" t="s">
        <v>16</v>
      </c>
      <c r="B2" s="28" t="s">
        <v>0</v>
      </c>
      <c r="C2" s="32" t="s">
        <v>21</v>
      </c>
      <c r="D2" s="32" t="s">
        <v>27</v>
      </c>
      <c r="E2" s="28" t="s">
        <v>19</v>
      </c>
      <c r="F2" s="32" t="s">
        <v>20</v>
      </c>
      <c r="G2" s="183" t="s">
        <v>104</v>
      </c>
      <c r="H2" s="183"/>
      <c r="I2" s="183"/>
      <c r="J2" s="51"/>
    </row>
    <row r="3" spans="1:10" ht="66" customHeight="1" x14ac:dyDescent="0.35">
      <c r="A3" s="29"/>
      <c r="B3" s="35" t="s">
        <v>77</v>
      </c>
      <c r="C3" s="138" t="s">
        <v>133</v>
      </c>
      <c r="D3" s="99" t="s">
        <v>111</v>
      </c>
      <c r="E3" s="140" t="s">
        <v>154</v>
      </c>
      <c r="F3" s="138" t="s">
        <v>155</v>
      </c>
      <c r="G3" s="187" t="s">
        <v>157</v>
      </c>
      <c r="H3" s="187"/>
      <c r="I3" s="187"/>
      <c r="J3" s="55"/>
    </row>
    <row r="4" spans="1:10" ht="39" x14ac:dyDescent="0.35">
      <c r="A4" s="26">
        <v>1</v>
      </c>
      <c r="B4" s="37" t="s">
        <v>99</v>
      </c>
      <c r="C4" s="138" t="s">
        <v>134</v>
      </c>
      <c r="D4" s="37" t="s">
        <v>110</v>
      </c>
      <c r="E4" s="41" t="s">
        <v>128</v>
      </c>
      <c r="F4" s="44" t="s">
        <v>78</v>
      </c>
      <c r="G4" s="184" t="s">
        <v>144</v>
      </c>
      <c r="H4" s="185"/>
      <c r="I4" s="186"/>
      <c r="J4" s="54"/>
    </row>
    <row r="5" spans="1:10" ht="26" x14ac:dyDescent="0.35">
      <c r="A5" s="26">
        <v>2</v>
      </c>
      <c r="B5" s="37" t="s">
        <v>105</v>
      </c>
      <c r="C5" s="46">
        <v>629000</v>
      </c>
      <c r="D5" s="37" t="s">
        <v>106</v>
      </c>
      <c r="E5" s="37" t="s">
        <v>129</v>
      </c>
      <c r="F5" s="44" t="s">
        <v>107</v>
      </c>
      <c r="G5" s="184" t="s">
        <v>123</v>
      </c>
      <c r="H5" s="185">
        <v>0.94</v>
      </c>
      <c r="I5" s="186" t="s">
        <v>82</v>
      </c>
      <c r="J5" s="54"/>
    </row>
    <row r="6" spans="1:10" ht="39" x14ac:dyDescent="0.35">
      <c r="A6" s="25">
        <v>3</v>
      </c>
      <c r="B6" s="36" t="s">
        <v>108</v>
      </c>
      <c r="C6" s="138" t="s">
        <v>135</v>
      </c>
      <c r="D6" s="36" t="s">
        <v>109</v>
      </c>
      <c r="E6" s="95" t="s">
        <v>130</v>
      </c>
      <c r="F6" s="43" t="s">
        <v>112</v>
      </c>
      <c r="G6" s="184" t="s">
        <v>143</v>
      </c>
      <c r="H6" s="185"/>
      <c r="I6" s="186"/>
      <c r="J6" s="54"/>
    </row>
    <row r="7" spans="1:10" ht="39" x14ac:dyDescent="0.35">
      <c r="A7" s="26">
        <v>4</v>
      </c>
      <c r="B7" s="37" t="s">
        <v>113</v>
      </c>
      <c r="C7" s="138" t="s">
        <v>137</v>
      </c>
      <c r="D7" s="37" t="s">
        <v>114</v>
      </c>
      <c r="E7" s="41" t="s">
        <v>131</v>
      </c>
      <c r="F7" s="44" t="s">
        <v>112</v>
      </c>
      <c r="G7" s="184" t="s">
        <v>142</v>
      </c>
      <c r="H7" s="185"/>
      <c r="I7" s="186"/>
      <c r="J7" s="54"/>
    </row>
    <row r="8" spans="1:10" ht="39" x14ac:dyDescent="0.35">
      <c r="A8" s="26">
        <v>5</v>
      </c>
      <c r="B8" s="37" t="s">
        <v>115</v>
      </c>
      <c r="C8" s="138" t="s">
        <v>136</v>
      </c>
      <c r="D8" s="37" t="s">
        <v>116</v>
      </c>
      <c r="E8" s="37" t="s">
        <v>132</v>
      </c>
      <c r="F8" s="44" t="s">
        <v>112</v>
      </c>
      <c r="G8" s="184" t="s">
        <v>141</v>
      </c>
      <c r="H8" s="185"/>
      <c r="I8" s="186"/>
      <c r="J8" s="54"/>
    </row>
    <row r="9" spans="1:10" ht="38" customHeight="1" x14ac:dyDescent="0.35">
      <c r="A9" s="25">
        <v>6</v>
      </c>
      <c r="B9" s="36" t="s">
        <v>117</v>
      </c>
      <c r="C9" s="47">
        <v>433630</v>
      </c>
      <c r="D9" s="95" t="s">
        <v>118</v>
      </c>
      <c r="E9" s="36" t="s">
        <v>125</v>
      </c>
      <c r="F9" s="43" t="s">
        <v>29</v>
      </c>
      <c r="G9" s="184" t="s">
        <v>124</v>
      </c>
      <c r="H9" s="185"/>
      <c r="I9" s="186"/>
      <c r="J9" s="54"/>
    </row>
    <row r="10" spans="1:10" ht="39" x14ac:dyDescent="0.35">
      <c r="A10" s="25">
        <v>7</v>
      </c>
      <c r="B10" s="36" t="s">
        <v>119</v>
      </c>
      <c r="C10" s="138" t="s">
        <v>138</v>
      </c>
      <c r="D10" s="95" t="s">
        <v>126</v>
      </c>
      <c r="E10" s="36" t="s">
        <v>127</v>
      </c>
      <c r="F10" s="43" t="s">
        <v>30</v>
      </c>
      <c r="G10" s="184" t="s">
        <v>140</v>
      </c>
      <c r="H10" s="185"/>
      <c r="I10" s="186"/>
      <c r="J10" s="54"/>
    </row>
    <row r="11" spans="1:10" ht="39" x14ac:dyDescent="0.35">
      <c r="A11" s="25">
        <v>8</v>
      </c>
      <c r="B11" s="36" t="s">
        <v>120</v>
      </c>
      <c r="C11" s="138" t="s">
        <v>139</v>
      </c>
      <c r="D11" s="95" t="s">
        <v>121</v>
      </c>
      <c r="E11" s="36" t="s">
        <v>146</v>
      </c>
      <c r="F11" s="43" t="s">
        <v>22</v>
      </c>
      <c r="G11" s="184" t="s">
        <v>145</v>
      </c>
      <c r="H11" s="185"/>
      <c r="I11" s="186"/>
      <c r="J11" s="54"/>
    </row>
  </sheetData>
  <mergeCells count="11">
    <mergeCell ref="G8:I8"/>
    <mergeCell ref="G9:I9"/>
    <mergeCell ref="G10:I10"/>
    <mergeCell ref="G11:I11"/>
    <mergeCell ref="G7:I7"/>
    <mergeCell ref="A1:I1"/>
    <mergeCell ref="G2:I2"/>
    <mergeCell ref="G4:I4"/>
    <mergeCell ref="G5:I5"/>
    <mergeCell ref="G6:I6"/>
    <mergeCell ref="G3:I3"/>
  </mergeCells>
  <printOptions gridLines="1"/>
  <pageMargins left="0.5" right="0.5" top="0.5" bottom="0.4"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16"/>
  <sheetViews>
    <sheetView showGridLines="0" zoomScale="90" zoomScaleNormal="90" workbookViewId="0">
      <selection activeCell="L3" sqref="L3"/>
    </sheetView>
  </sheetViews>
  <sheetFormatPr defaultColWidth="11" defaultRowHeight="15.5" x14ac:dyDescent="0.35"/>
  <cols>
    <col min="1" max="1" width="4" style="1" customWidth="1"/>
    <col min="2" max="2" width="18.54296875" style="2" customWidth="1"/>
    <col min="3" max="3" width="6.1796875" style="2" customWidth="1"/>
    <col min="4" max="4" width="9.453125" style="10" customWidth="1"/>
    <col min="5" max="5" width="9.1796875" style="4" customWidth="1"/>
    <col min="6" max="7" width="7.54296875" style="11" customWidth="1"/>
    <col min="8" max="8" width="8.1796875" style="4" customWidth="1"/>
    <col min="9" max="9" width="10.1796875" style="5" customWidth="1"/>
    <col min="10" max="10" width="9.453125" style="114" customWidth="1"/>
    <col min="11" max="11" width="8.453125" style="114" customWidth="1"/>
    <col min="12" max="12" width="7.453125" style="12" customWidth="1"/>
    <col min="13" max="13" width="9.81640625" style="115" customWidth="1"/>
    <col min="14" max="14" width="6.81640625" style="116" customWidth="1"/>
    <col min="15" max="15" width="7.54296875" style="1" customWidth="1"/>
    <col min="16" max="16" width="10.54296875" style="1" customWidth="1"/>
    <col min="17" max="17" width="6.81640625" style="1" customWidth="1"/>
    <col min="18" max="18" width="10.54296875" style="10" customWidth="1"/>
    <col min="19" max="19" width="10.1796875" style="10" customWidth="1"/>
    <col min="20" max="20" width="9.54296875" style="10" customWidth="1"/>
    <col min="21" max="21" width="11.1796875" style="10" customWidth="1"/>
    <col min="22" max="22" width="10" style="10" customWidth="1"/>
    <col min="23" max="16384" width="11" style="1"/>
  </cols>
  <sheetData>
    <row r="1" spans="1:22" ht="22.5" customHeight="1" x14ac:dyDescent="0.35">
      <c r="A1" s="170" t="s">
        <v>18</v>
      </c>
      <c r="B1" s="170"/>
      <c r="C1" s="170"/>
      <c r="D1" s="170"/>
      <c r="E1" s="170"/>
      <c r="F1" s="170"/>
      <c r="G1" s="170"/>
      <c r="H1" s="170"/>
      <c r="I1" s="170"/>
      <c r="J1" s="170"/>
      <c r="K1" s="170"/>
      <c r="L1" s="170"/>
      <c r="M1" s="170"/>
      <c r="N1" s="170"/>
      <c r="O1" s="170"/>
      <c r="P1" s="170"/>
      <c r="Q1" s="170"/>
      <c r="R1" s="170"/>
      <c r="S1" s="170"/>
      <c r="T1" s="170"/>
      <c r="U1" s="170"/>
      <c r="V1" s="170"/>
    </row>
    <row r="2" spans="1:22" s="112" customFormat="1" ht="44.15" customHeight="1" x14ac:dyDescent="0.35">
      <c r="A2" s="102" t="s">
        <v>16</v>
      </c>
      <c r="B2" s="16" t="s">
        <v>0</v>
      </c>
      <c r="C2" s="15" t="s">
        <v>20</v>
      </c>
      <c r="D2" s="13" t="s">
        <v>21</v>
      </c>
      <c r="E2" s="13" t="s">
        <v>40</v>
      </c>
      <c r="F2" s="103" t="s">
        <v>41</v>
      </c>
      <c r="G2" s="14" t="s">
        <v>42</v>
      </c>
      <c r="H2" s="14" t="s">
        <v>63</v>
      </c>
      <c r="I2" s="13" t="s">
        <v>62</v>
      </c>
      <c r="J2" s="13" t="s">
        <v>5</v>
      </c>
      <c r="K2" s="103" t="s">
        <v>1</v>
      </c>
      <c r="L2" s="14" t="s">
        <v>2</v>
      </c>
      <c r="M2" s="13" t="s">
        <v>64</v>
      </c>
      <c r="N2" s="15" t="s">
        <v>9</v>
      </c>
      <c r="O2" s="15" t="s">
        <v>6</v>
      </c>
      <c r="P2" s="13" t="s">
        <v>4</v>
      </c>
      <c r="Q2" s="13" t="s">
        <v>44</v>
      </c>
      <c r="R2" s="13" t="s">
        <v>45</v>
      </c>
      <c r="S2" s="13" t="s">
        <v>43</v>
      </c>
      <c r="T2" s="13" t="s">
        <v>65</v>
      </c>
      <c r="U2" s="13" t="s">
        <v>10</v>
      </c>
      <c r="V2" s="13" t="s">
        <v>8</v>
      </c>
    </row>
    <row r="3" spans="1:22" s="112" customFormat="1" ht="31.5" customHeight="1" x14ac:dyDescent="0.35">
      <c r="A3" s="15"/>
      <c r="B3" s="109"/>
      <c r="C3" s="109"/>
      <c r="D3" s="110"/>
      <c r="E3" s="110"/>
      <c r="F3" s="104"/>
      <c r="G3" s="118"/>
      <c r="H3" s="119"/>
      <c r="I3" s="110"/>
      <c r="J3" s="110"/>
      <c r="K3" s="104"/>
      <c r="L3" s="118"/>
      <c r="M3" s="110"/>
      <c r="N3" s="102"/>
      <c r="O3" s="104"/>
      <c r="P3" s="110"/>
      <c r="Q3" s="120"/>
      <c r="R3" s="110"/>
      <c r="S3" s="110"/>
      <c r="T3" s="110"/>
      <c r="U3" s="110"/>
      <c r="V3" s="66"/>
    </row>
    <row r="4" spans="1:22" s="113" customFormat="1" ht="31.5" customHeight="1" x14ac:dyDescent="0.35">
      <c r="A4" s="23">
        <v>1</v>
      </c>
      <c r="B4" s="19"/>
      <c r="C4" s="19"/>
      <c r="D4" s="6"/>
      <c r="E4" s="6"/>
      <c r="F4" s="8"/>
      <c r="G4" s="50"/>
      <c r="H4" s="50"/>
      <c r="I4" s="121"/>
      <c r="J4" s="6"/>
      <c r="K4" s="8"/>
      <c r="L4" s="50"/>
      <c r="M4" s="121"/>
      <c r="N4" s="20"/>
      <c r="O4" s="111"/>
      <c r="P4" s="121"/>
      <c r="Q4" s="21"/>
      <c r="R4" s="121"/>
      <c r="S4" s="6"/>
      <c r="T4" s="121"/>
      <c r="U4" s="122"/>
      <c r="V4" s="6"/>
    </row>
    <row r="5" spans="1:22" s="113" customFormat="1" ht="31.5" customHeight="1" x14ac:dyDescent="0.35">
      <c r="A5" s="24">
        <v>2</v>
      </c>
      <c r="B5" s="22"/>
      <c r="C5" s="22"/>
      <c r="D5" s="6"/>
      <c r="E5" s="6"/>
      <c r="F5" s="8"/>
      <c r="G5" s="50"/>
      <c r="H5" s="50"/>
      <c r="I5" s="121"/>
      <c r="J5" s="6"/>
      <c r="K5" s="8"/>
      <c r="L5" s="50"/>
      <c r="M5" s="121"/>
      <c r="N5" s="20"/>
      <c r="O5" s="111"/>
      <c r="P5" s="121"/>
      <c r="Q5" s="21"/>
      <c r="R5" s="121"/>
      <c r="S5" s="6"/>
      <c r="T5" s="121"/>
      <c r="U5" s="122"/>
      <c r="V5" s="6"/>
    </row>
    <row r="6" spans="1:22" s="113" customFormat="1" ht="31.5" customHeight="1" x14ac:dyDescent="0.35">
      <c r="A6" s="24">
        <v>3</v>
      </c>
      <c r="B6" s="22"/>
      <c r="C6" s="22"/>
      <c r="D6" s="6"/>
      <c r="E6" s="6"/>
      <c r="F6" s="8"/>
      <c r="G6" s="50"/>
      <c r="H6" s="50"/>
      <c r="I6" s="121"/>
      <c r="J6" s="6"/>
      <c r="K6" s="8"/>
      <c r="L6" s="50"/>
      <c r="M6" s="121"/>
      <c r="N6" s="20"/>
      <c r="O6" s="111"/>
      <c r="P6" s="121"/>
      <c r="Q6" s="21"/>
      <c r="R6" s="121"/>
      <c r="S6" s="6"/>
      <c r="T6" s="121"/>
      <c r="U6" s="122"/>
      <c r="V6" s="6"/>
    </row>
    <row r="7" spans="1:22" s="113" customFormat="1" ht="31.5" customHeight="1" x14ac:dyDescent="0.35">
      <c r="A7" s="23">
        <v>4</v>
      </c>
      <c r="B7" s="19"/>
      <c r="C7" s="19"/>
      <c r="D7" s="6"/>
      <c r="E7" s="6"/>
      <c r="F7" s="8"/>
      <c r="G7" s="50"/>
      <c r="H7" s="50"/>
      <c r="I7" s="121"/>
      <c r="J7" s="6"/>
      <c r="K7" s="8"/>
      <c r="L7" s="50"/>
      <c r="M7" s="121"/>
      <c r="N7" s="20"/>
      <c r="O7" s="111"/>
      <c r="P7" s="121"/>
      <c r="Q7" s="21"/>
      <c r="R7" s="121"/>
      <c r="S7" s="6"/>
      <c r="T7" s="121"/>
      <c r="U7" s="122"/>
      <c r="V7" s="6"/>
    </row>
    <row r="8" spans="1:22" s="113" customFormat="1" ht="31.5" customHeight="1" x14ac:dyDescent="0.35">
      <c r="A8" s="24">
        <v>5</v>
      </c>
      <c r="B8" s="22"/>
      <c r="C8" s="22"/>
      <c r="D8" s="6"/>
      <c r="E8" s="6"/>
      <c r="F8" s="8"/>
      <c r="G8" s="50"/>
      <c r="H8" s="50"/>
      <c r="I8" s="121"/>
      <c r="J8" s="6"/>
      <c r="K8" s="8"/>
      <c r="L8" s="50"/>
      <c r="M8" s="121"/>
      <c r="N8" s="20"/>
      <c r="O8" s="111"/>
      <c r="P8" s="121"/>
      <c r="Q8" s="21"/>
      <c r="R8" s="121"/>
      <c r="S8" s="6"/>
      <c r="T8" s="121"/>
      <c r="U8" s="122"/>
      <c r="V8" s="6"/>
    </row>
    <row r="9" spans="1:22" s="113" customFormat="1" ht="31.5" customHeight="1" x14ac:dyDescent="0.35">
      <c r="A9" s="24">
        <v>6</v>
      </c>
      <c r="B9" s="22"/>
      <c r="C9" s="22"/>
      <c r="D9" s="6"/>
      <c r="E9" s="6"/>
      <c r="F9" s="8"/>
      <c r="G9" s="50"/>
      <c r="H9" s="50"/>
      <c r="I9" s="121"/>
      <c r="J9" s="6"/>
      <c r="K9" s="8"/>
      <c r="L9" s="50"/>
      <c r="M9" s="121"/>
      <c r="N9" s="20"/>
      <c r="O9" s="111"/>
      <c r="P9" s="121"/>
      <c r="Q9" s="21"/>
      <c r="R9" s="121"/>
      <c r="S9" s="6"/>
      <c r="T9" s="121"/>
      <c r="U9" s="122"/>
      <c r="V9" s="6"/>
    </row>
    <row r="10" spans="1:22" s="113" customFormat="1" ht="31.5" customHeight="1" x14ac:dyDescent="0.35">
      <c r="A10" s="24">
        <v>7</v>
      </c>
      <c r="B10" s="22"/>
      <c r="C10" s="22"/>
      <c r="D10" s="6"/>
      <c r="E10" s="6"/>
      <c r="F10" s="8"/>
      <c r="G10" s="50"/>
      <c r="H10" s="50"/>
      <c r="I10" s="121"/>
      <c r="J10" s="6"/>
      <c r="K10" s="8"/>
      <c r="L10" s="50"/>
      <c r="M10" s="121"/>
      <c r="N10" s="20"/>
      <c r="O10" s="111"/>
      <c r="P10" s="121"/>
      <c r="Q10" s="21"/>
      <c r="R10" s="121"/>
      <c r="S10" s="6"/>
      <c r="T10" s="121"/>
      <c r="U10" s="122"/>
      <c r="V10" s="6"/>
    </row>
    <row r="11" spans="1:22" s="113" customFormat="1" ht="31.5" customHeight="1" x14ac:dyDescent="0.35">
      <c r="A11" s="24">
        <v>8</v>
      </c>
      <c r="B11" s="22"/>
      <c r="C11" s="22"/>
      <c r="D11" s="6"/>
      <c r="E11" s="6"/>
      <c r="F11" s="8"/>
      <c r="G11" s="50"/>
      <c r="H11" s="50"/>
      <c r="I11" s="121"/>
      <c r="J11" s="6"/>
      <c r="K11" s="8"/>
      <c r="L11" s="50"/>
      <c r="M11" s="121"/>
      <c r="N11" s="20"/>
      <c r="O11" s="111"/>
      <c r="P11" s="121"/>
      <c r="Q11" s="21"/>
      <c r="R11" s="121"/>
      <c r="S11" s="6"/>
      <c r="T11" s="121"/>
      <c r="U11" s="122"/>
      <c r="V11" s="6"/>
    </row>
    <row r="12" spans="1:22" s="113" customFormat="1" ht="31.5" customHeight="1" x14ac:dyDescent="0.35">
      <c r="A12" s="24">
        <v>9</v>
      </c>
      <c r="B12" s="22"/>
      <c r="C12" s="22"/>
      <c r="D12" s="6"/>
      <c r="E12" s="6"/>
      <c r="F12" s="8"/>
      <c r="G12" s="50"/>
      <c r="H12" s="50"/>
      <c r="I12" s="121"/>
      <c r="J12" s="6"/>
      <c r="K12" s="8"/>
      <c r="L12" s="50"/>
      <c r="M12" s="121"/>
      <c r="N12" s="20"/>
      <c r="O12" s="111"/>
      <c r="P12" s="121"/>
      <c r="Q12" s="21"/>
      <c r="R12" s="121"/>
      <c r="S12" s="6"/>
      <c r="T12" s="121"/>
      <c r="U12" s="122"/>
      <c r="V12" s="6"/>
    </row>
    <row r="13" spans="1:22" s="113" customFormat="1" ht="31.5" customHeight="1" x14ac:dyDescent="0.35">
      <c r="A13" s="24">
        <v>10</v>
      </c>
      <c r="B13" s="22"/>
      <c r="C13" s="22"/>
      <c r="D13" s="6"/>
      <c r="E13" s="6"/>
      <c r="F13" s="8"/>
      <c r="G13" s="50"/>
      <c r="H13" s="50"/>
      <c r="I13" s="121"/>
      <c r="J13" s="6"/>
      <c r="K13" s="8"/>
      <c r="L13" s="50"/>
      <c r="M13" s="121"/>
      <c r="N13" s="20"/>
      <c r="O13" s="111"/>
      <c r="P13" s="121"/>
      <c r="Q13" s="21"/>
      <c r="R13" s="121"/>
      <c r="S13" s="6"/>
      <c r="T13" s="121"/>
      <c r="U13" s="122"/>
      <c r="V13" s="6"/>
    </row>
    <row r="14" spans="1:22" s="113" customFormat="1" ht="31.5" customHeight="1" x14ac:dyDescent="0.35">
      <c r="A14" s="23">
        <v>11</v>
      </c>
      <c r="B14" s="19"/>
      <c r="C14" s="22"/>
      <c r="D14" s="6"/>
      <c r="E14" s="6"/>
      <c r="F14" s="8"/>
      <c r="G14" s="50"/>
      <c r="H14" s="50"/>
      <c r="I14" s="121"/>
      <c r="J14" s="6"/>
      <c r="K14" s="8"/>
      <c r="L14" s="50"/>
      <c r="M14" s="121"/>
      <c r="N14" s="20"/>
      <c r="O14" s="111"/>
      <c r="P14" s="121"/>
      <c r="Q14" s="21"/>
      <c r="R14" s="121"/>
      <c r="S14" s="6"/>
      <c r="T14" s="121"/>
      <c r="U14" s="122"/>
      <c r="V14" s="6"/>
    </row>
    <row r="15" spans="1:22" s="113" customFormat="1" ht="38.5" customHeight="1" x14ac:dyDescent="0.35">
      <c r="A15" s="171" t="s">
        <v>15</v>
      </c>
      <c r="B15" s="171"/>
      <c r="C15" s="171"/>
      <c r="D15" s="171"/>
      <c r="E15" s="104" t="s">
        <v>13</v>
      </c>
      <c r="F15" s="188" t="s">
        <v>3</v>
      </c>
      <c r="G15" s="188"/>
      <c r="H15" s="188"/>
      <c r="I15" s="104" t="s">
        <v>14</v>
      </c>
      <c r="J15" s="188" t="s">
        <v>3</v>
      </c>
      <c r="K15" s="188"/>
      <c r="L15" s="188"/>
      <c r="M15" s="173" t="s">
        <v>25</v>
      </c>
      <c r="N15" s="173"/>
      <c r="O15" s="189" t="s">
        <v>3</v>
      </c>
      <c r="P15" s="189"/>
      <c r="Q15" s="189"/>
      <c r="R15" s="189"/>
      <c r="S15" s="175" t="s">
        <v>17</v>
      </c>
      <c r="T15" s="175"/>
      <c r="U15" s="190" t="s">
        <v>3</v>
      </c>
      <c r="V15" s="190"/>
    </row>
    <row r="16" spans="1:22" ht="65.5" customHeight="1" x14ac:dyDescent="0.35">
      <c r="A16" s="163" t="s">
        <v>46</v>
      </c>
      <c r="B16" s="164"/>
      <c r="C16" s="164"/>
      <c r="D16" s="164"/>
      <c r="E16" s="164"/>
      <c r="F16" s="165"/>
      <c r="G16" s="123" t="s">
        <v>72</v>
      </c>
      <c r="H16" s="123" t="s">
        <v>66</v>
      </c>
      <c r="I16" s="123" t="s">
        <v>67</v>
      </c>
      <c r="J16" s="166"/>
      <c r="K16" s="167"/>
      <c r="L16" s="123" t="s">
        <v>11</v>
      </c>
      <c r="M16" s="123" t="s">
        <v>68</v>
      </c>
      <c r="N16" s="123" t="s">
        <v>47</v>
      </c>
      <c r="O16" s="123" t="s">
        <v>12</v>
      </c>
      <c r="P16" s="168"/>
      <c r="Q16" s="169"/>
      <c r="R16" s="123" t="s">
        <v>69</v>
      </c>
      <c r="S16" s="124"/>
      <c r="T16" s="123" t="s">
        <v>70</v>
      </c>
      <c r="U16" s="125" t="s">
        <v>71</v>
      </c>
      <c r="V16" s="123" t="s">
        <v>48</v>
      </c>
    </row>
  </sheetData>
  <mergeCells count="11">
    <mergeCell ref="P16:Q16"/>
    <mergeCell ref="A1:V1"/>
    <mergeCell ref="F15:H15"/>
    <mergeCell ref="J15:L15"/>
    <mergeCell ref="M15:N15"/>
    <mergeCell ref="O15:R15"/>
    <mergeCell ref="S15:T15"/>
    <mergeCell ref="U15:V15"/>
    <mergeCell ref="A15:D15"/>
    <mergeCell ref="A16:F16"/>
    <mergeCell ref="J16:K16"/>
  </mergeCells>
  <printOptions gridLines="1"/>
  <pageMargins left="0.5" right="0.5" top="0.5" bottom="0.5" header="0.3" footer="0.3"/>
  <pageSetup paperSize="5" scale="8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3"/>
  <sheetViews>
    <sheetView showGridLines="0" zoomScale="77" zoomScaleNormal="77" workbookViewId="0">
      <selection activeCell="D2" sqref="D2"/>
    </sheetView>
  </sheetViews>
  <sheetFormatPr defaultRowHeight="15.5" x14ac:dyDescent="0.35"/>
  <cols>
    <col min="1" max="1" width="4.54296875" style="1" customWidth="1"/>
    <col min="2" max="2" width="16" style="2" customWidth="1"/>
    <col min="3" max="3" width="9.54296875" style="2" bestFit="1" customWidth="1"/>
    <col min="4" max="4" width="15.81640625" style="10" customWidth="1"/>
    <col min="5" max="5" width="14.81640625" style="2" customWidth="1"/>
    <col min="6" max="6" width="5.54296875" style="4" customWidth="1"/>
    <col min="7" max="7" width="8.81640625" style="11" customWidth="1"/>
    <col min="8" max="8" width="31.453125" style="5" customWidth="1"/>
    <col min="9" max="9" width="20" style="12" customWidth="1"/>
    <col min="10" max="10" width="2.81640625" style="5" customWidth="1"/>
    <col min="11" max="11" width="10.1796875" style="12" bestFit="1" customWidth="1"/>
    <col min="12" max="12" width="8.81640625" style="56"/>
    <col min="13" max="13" width="10.1796875" style="56" customWidth="1"/>
  </cols>
  <sheetData>
    <row r="1" spans="1:13" ht="18" customHeight="1" thickBot="1" x14ac:dyDescent="0.4">
      <c r="A1" s="196" t="s">
        <v>52</v>
      </c>
      <c r="B1" s="197"/>
      <c r="C1" s="197"/>
      <c r="D1" s="197"/>
      <c r="E1" s="197"/>
      <c r="F1" s="197"/>
      <c r="G1" s="197"/>
      <c r="H1" s="197"/>
      <c r="I1" s="198"/>
      <c r="J1" s="51"/>
      <c r="K1" s="199" t="s">
        <v>31</v>
      </c>
      <c r="L1" s="199"/>
      <c r="M1" s="199"/>
    </row>
    <row r="2" spans="1:13" s="69" customFormat="1" ht="40" customHeight="1" x14ac:dyDescent="0.35">
      <c r="A2" s="32" t="s">
        <v>16</v>
      </c>
      <c r="B2" s="28" t="s">
        <v>0</v>
      </c>
      <c r="C2" s="32" t="s">
        <v>21</v>
      </c>
      <c r="D2" s="73" t="s">
        <v>49</v>
      </c>
      <c r="E2" s="90" t="s">
        <v>19</v>
      </c>
      <c r="F2" s="32" t="s">
        <v>20</v>
      </c>
      <c r="G2" s="39" t="s">
        <v>23</v>
      </c>
      <c r="H2" s="91" t="s">
        <v>50</v>
      </c>
      <c r="I2" s="34" t="s">
        <v>51</v>
      </c>
      <c r="J2" s="92"/>
      <c r="K2" s="61" t="s">
        <v>1</v>
      </c>
      <c r="L2" s="62" t="s">
        <v>32</v>
      </c>
      <c r="M2" s="63" t="s">
        <v>33</v>
      </c>
    </row>
    <row r="3" spans="1:13" s="42" customFormat="1" ht="32.15" customHeight="1" thickBot="1" x14ac:dyDescent="0.35">
      <c r="A3" s="29"/>
      <c r="B3" s="29"/>
      <c r="C3" s="45"/>
      <c r="D3" s="79"/>
      <c r="E3" s="82"/>
      <c r="F3" s="29"/>
      <c r="G3" s="29"/>
      <c r="H3" s="78"/>
      <c r="I3" s="68"/>
      <c r="J3" s="54"/>
      <c r="K3" s="70">
        <v>0</v>
      </c>
      <c r="L3" s="74">
        <v>43560</v>
      </c>
      <c r="M3" s="75">
        <f>SUM(K3/L3)</f>
        <v>0</v>
      </c>
    </row>
    <row r="4" spans="1:13" s="42" customFormat="1" ht="45" customHeight="1" x14ac:dyDescent="0.3">
      <c r="A4" s="25"/>
      <c r="B4" s="17"/>
      <c r="C4" s="17"/>
      <c r="D4" s="79"/>
      <c r="E4" s="83"/>
      <c r="F4" s="17"/>
      <c r="G4" s="25"/>
      <c r="H4" s="78"/>
      <c r="I4" s="9"/>
      <c r="J4" s="54"/>
      <c r="K4" s="200" t="s">
        <v>34</v>
      </c>
      <c r="L4" s="201"/>
      <c r="M4" s="202"/>
    </row>
    <row r="5" spans="1:13" s="42" customFormat="1" ht="45" customHeight="1" thickBot="1" x14ac:dyDescent="0.35">
      <c r="A5" s="26"/>
      <c r="B5" s="18"/>
      <c r="C5" s="18"/>
      <c r="D5" s="80"/>
      <c r="E5" s="84"/>
      <c r="F5" s="18"/>
      <c r="G5" s="25"/>
      <c r="H5" s="78"/>
      <c r="I5" s="7"/>
      <c r="J5" s="54"/>
      <c r="K5" s="64">
        <v>0</v>
      </c>
      <c r="L5" s="65">
        <v>0</v>
      </c>
      <c r="M5" s="72">
        <f>SUM(K5:L5)</f>
        <v>0</v>
      </c>
    </row>
    <row r="6" spans="1:13" s="42" customFormat="1" ht="45" customHeight="1" x14ac:dyDescent="0.3">
      <c r="A6" s="26"/>
      <c r="B6" s="18"/>
      <c r="C6" s="18"/>
      <c r="D6" s="79"/>
      <c r="E6" s="82"/>
      <c r="F6" s="18"/>
      <c r="G6" s="25"/>
      <c r="H6" s="78"/>
      <c r="I6" s="7"/>
      <c r="J6" s="54"/>
      <c r="K6" s="200" t="s">
        <v>36</v>
      </c>
      <c r="L6" s="201"/>
      <c r="M6" s="202"/>
    </row>
    <row r="7" spans="1:13" s="42" customFormat="1" ht="45" customHeight="1" thickBot="1" x14ac:dyDescent="0.35">
      <c r="A7" s="25"/>
      <c r="B7" s="17"/>
      <c r="C7" s="17"/>
      <c r="D7" s="79"/>
      <c r="E7" s="83"/>
      <c r="F7" s="17"/>
      <c r="G7" s="25"/>
      <c r="H7" s="78"/>
      <c r="I7" s="7"/>
      <c r="J7" s="54"/>
      <c r="K7" s="60">
        <v>0</v>
      </c>
      <c r="L7" s="76">
        <v>0</v>
      </c>
      <c r="M7" s="77">
        <f>SUM(K7:L7)</f>
        <v>0</v>
      </c>
    </row>
    <row r="8" spans="1:13" s="42" customFormat="1" ht="45" customHeight="1" x14ac:dyDescent="0.3">
      <c r="A8" s="26"/>
      <c r="B8" s="18"/>
      <c r="C8" s="18"/>
      <c r="D8" s="81"/>
      <c r="E8" s="85"/>
      <c r="F8" s="18"/>
      <c r="G8" s="25"/>
      <c r="H8" s="78"/>
      <c r="I8" s="7"/>
      <c r="J8" s="54"/>
      <c r="K8" s="191" t="s">
        <v>35</v>
      </c>
      <c r="L8" s="192"/>
      <c r="M8" s="193"/>
    </row>
    <row r="9" spans="1:13" s="42" customFormat="1" ht="45" customHeight="1" x14ac:dyDescent="0.3">
      <c r="A9" s="26"/>
      <c r="B9" s="18"/>
      <c r="C9" s="18"/>
      <c r="D9" s="81"/>
      <c r="E9" s="85"/>
      <c r="F9" s="18"/>
      <c r="G9" s="25"/>
      <c r="H9" s="78"/>
      <c r="I9" s="9"/>
      <c r="J9" s="54"/>
      <c r="K9" s="58">
        <v>0</v>
      </c>
      <c r="L9" s="7">
        <v>0</v>
      </c>
      <c r="M9" s="59">
        <v>0</v>
      </c>
    </row>
    <row r="10" spans="1:13" s="42" customFormat="1" ht="45" customHeight="1" x14ac:dyDescent="0.3">
      <c r="A10" s="25"/>
      <c r="B10" s="17"/>
      <c r="C10" s="17"/>
      <c r="D10" s="81"/>
      <c r="E10" s="85"/>
      <c r="F10" s="17"/>
      <c r="G10" s="25"/>
      <c r="H10" s="78"/>
      <c r="I10" s="7"/>
      <c r="J10" s="54"/>
      <c r="K10" s="58">
        <v>0</v>
      </c>
      <c r="L10" s="7">
        <v>0</v>
      </c>
      <c r="M10" s="59">
        <v>0</v>
      </c>
    </row>
    <row r="11" spans="1:13" s="42" customFormat="1" ht="45" customHeight="1" x14ac:dyDescent="0.3">
      <c r="A11" s="25"/>
      <c r="B11" s="17"/>
      <c r="C11" s="17"/>
      <c r="D11" s="81"/>
      <c r="E11" s="85"/>
      <c r="F11" s="17"/>
      <c r="G11" s="25"/>
      <c r="H11" s="78"/>
      <c r="I11" s="7"/>
      <c r="J11" s="54"/>
      <c r="K11" s="58">
        <v>0</v>
      </c>
      <c r="L11" s="7">
        <v>0</v>
      </c>
      <c r="M11" s="59">
        <v>0</v>
      </c>
    </row>
    <row r="12" spans="1:13" s="42" customFormat="1" ht="45" customHeight="1" thickBot="1" x14ac:dyDescent="0.35">
      <c r="A12" s="25"/>
      <c r="B12" s="17"/>
      <c r="C12" s="17"/>
      <c r="D12" s="81"/>
      <c r="E12" s="85"/>
      <c r="F12" s="17"/>
      <c r="G12" s="25"/>
      <c r="H12" s="78"/>
      <c r="I12" s="7"/>
      <c r="J12" s="54"/>
      <c r="K12" s="194">
        <f>SUM(K9:M11)</f>
        <v>0</v>
      </c>
      <c r="L12" s="194"/>
      <c r="M12" s="195"/>
    </row>
    <row r="13" spans="1:13" s="42" customFormat="1" ht="45" customHeight="1" x14ac:dyDescent="0.35">
      <c r="A13" s="25"/>
      <c r="B13" s="17"/>
      <c r="C13" s="17"/>
      <c r="D13" s="81"/>
      <c r="E13" s="85"/>
      <c r="F13" s="17"/>
      <c r="G13" s="25"/>
      <c r="H13" s="78"/>
      <c r="I13" s="7"/>
      <c r="J13" s="54"/>
      <c r="K13" s="12"/>
      <c r="L13" s="56" t="s">
        <v>3</v>
      </c>
      <c r="M13" s="56"/>
    </row>
  </sheetData>
  <mergeCells count="6">
    <mergeCell ref="K8:M8"/>
    <mergeCell ref="K12:M12"/>
    <mergeCell ref="A1:I1"/>
    <mergeCell ref="K1:M1"/>
    <mergeCell ref="K4:M4"/>
    <mergeCell ref="K6:M6"/>
  </mergeCells>
  <printOptions gridLines="1"/>
  <pageMargins left="0.5" right="0.5" top="0.5" bottom="0.25" header="0.5"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3"/>
  <sheetViews>
    <sheetView showGridLines="0" tabSelected="1" zoomScale="68" zoomScaleNormal="68" workbookViewId="0">
      <selection activeCell="I2" sqref="I2"/>
    </sheetView>
  </sheetViews>
  <sheetFormatPr defaultRowHeight="15.5" x14ac:dyDescent="0.35"/>
  <cols>
    <col min="1" max="1" width="3.453125" style="1" customWidth="1"/>
    <col min="2" max="2" width="11.453125" style="2" customWidth="1"/>
    <col min="3" max="3" width="9.453125" style="1" customWidth="1"/>
    <col min="4" max="4" width="15.81640625" style="2" customWidth="1"/>
    <col min="5" max="5" width="13.453125" style="2" customWidth="1"/>
    <col min="6" max="6" width="7" style="1" customWidth="1"/>
    <col min="7" max="7" width="8.1796875" style="10" customWidth="1"/>
    <col min="8" max="8" width="6.81640625" style="4" customWidth="1"/>
    <col min="9" max="9" width="26.81640625" style="11" customWidth="1"/>
    <col min="10" max="10" width="19.1796875" style="5" customWidth="1"/>
    <col min="11" max="11" width="2.81640625" style="5" customWidth="1"/>
    <col min="12" max="12" width="10.1796875" style="12" bestFit="1" customWidth="1"/>
    <col min="13" max="13" width="8.81640625" style="56"/>
    <col min="14" max="14" width="10.1796875" style="56" customWidth="1"/>
    <col min="15" max="15" width="8.81640625" style="56"/>
  </cols>
  <sheetData>
    <row r="1" spans="1:15" s="71" customFormat="1" ht="16" thickBot="1" x14ac:dyDescent="0.4">
      <c r="A1" s="196" t="s">
        <v>53</v>
      </c>
      <c r="B1" s="197"/>
      <c r="C1" s="197"/>
      <c r="D1" s="197"/>
      <c r="E1" s="197"/>
      <c r="F1" s="197"/>
      <c r="G1" s="197"/>
      <c r="H1" s="197"/>
      <c r="I1" s="197"/>
      <c r="J1" s="198"/>
      <c r="K1" s="51"/>
      <c r="L1" s="199" t="s">
        <v>31</v>
      </c>
      <c r="M1" s="199"/>
      <c r="N1" s="199"/>
      <c r="O1" s="1"/>
    </row>
    <row r="2" spans="1:15" s="94" customFormat="1" ht="26" x14ac:dyDescent="0.35">
      <c r="A2" s="29" t="s">
        <v>16</v>
      </c>
      <c r="B2" s="38" t="s">
        <v>0</v>
      </c>
      <c r="C2" s="89" t="s">
        <v>21</v>
      </c>
      <c r="D2" s="73" t="s">
        <v>37</v>
      </c>
      <c r="E2" s="90" t="s">
        <v>19</v>
      </c>
      <c r="F2" s="38" t="s">
        <v>20</v>
      </c>
      <c r="G2" s="38" t="s">
        <v>23</v>
      </c>
      <c r="H2" s="40" t="s">
        <v>38</v>
      </c>
      <c r="I2" s="91" t="s">
        <v>39</v>
      </c>
      <c r="J2" s="67" t="s">
        <v>24</v>
      </c>
      <c r="K2" s="92"/>
      <c r="L2" s="61" t="s">
        <v>1</v>
      </c>
      <c r="M2" s="62" t="s">
        <v>32</v>
      </c>
      <c r="N2" s="63" t="s">
        <v>33</v>
      </c>
      <c r="O2" s="93"/>
    </row>
    <row r="3" spans="1:15" ht="29.5" customHeight="1" thickBot="1" x14ac:dyDescent="0.4">
      <c r="A3" s="26" t="s">
        <v>3</v>
      </c>
      <c r="B3" s="37" t="s">
        <v>3</v>
      </c>
      <c r="C3" s="46"/>
      <c r="D3" s="79"/>
      <c r="E3" s="82"/>
      <c r="F3" s="44"/>
      <c r="G3" s="43"/>
      <c r="H3" s="52"/>
      <c r="I3" s="78"/>
      <c r="J3" s="49"/>
      <c r="K3" s="54"/>
      <c r="L3" s="70">
        <v>0</v>
      </c>
      <c r="M3" s="74">
        <v>43560</v>
      </c>
      <c r="N3" s="75">
        <f>SUM(L3/M3)</f>
        <v>0</v>
      </c>
    </row>
    <row r="4" spans="1:15" ht="29.5" customHeight="1" x14ac:dyDescent="0.35">
      <c r="A4" s="26"/>
      <c r="B4" s="37"/>
      <c r="C4" s="46"/>
      <c r="D4" s="79"/>
      <c r="E4" s="83"/>
      <c r="F4" s="44"/>
      <c r="G4" s="43"/>
      <c r="H4" s="52"/>
      <c r="I4" s="78"/>
      <c r="J4" s="49"/>
      <c r="K4" s="54"/>
      <c r="L4" s="200" t="s">
        <v>34</v>
      </c>
      <c r="M4" s="201"/>
      <c r="N4" s="202"/>
    </row>
    <row r="5" spans="1:15" ht="29.5" customHeight="1" thickBot="1" x14ac:dyDescent="0.4">
      <c r="A5" s="25"/>
      <c r="B5" s="36"/>
      <c r="C5" s="7"/>
      <c r="D5" s="80"/>
      <c r="E5" s="84"/>
      <c r="F5" s="43"/>
      <c r="G5" s="43"/>
      <c r="H5" s="52"/>
      <c r="I5" s="78"/>
      <c r="J5" s="49"/>
      <c r="K5" s="54"/>
      <c r="L5" s="64">
        <v>0</v>
      </c>
      <c r="M5" s="65">
        <v>0</v>
      </c>
      <c r="N5" s="72">
        <f>SUM(L5:M5)</f>
        <v>0</v>
      </c>
    </row>
    <row r="6" spans="1:15" ht="29.5" customHeight="1" x14ac:dyDescent="0.35">
      <c r="A6" s="26"/>
      <c r="B6" s="37"/>
      <c r="C6" s="46"/>
      <c r="D6" s="79"/>
      <c r="E6" s="82"/>
      <c r="F6" s="44"/>
      <c r="G6" s="43"/>
      <c r="H6" s="52"/>
      <c r="I6" s="78"/>
      <c r="J6" s="49"/>
      <c r="K6" s="54"/>
      <c r="L6" s="200" t="s">
        <v>36</v>
      </c>
      <c r="M6" s="201"/>
      <c r="N6" s="202"/>
    </row>
    <row r="7" spans="1:15" ht="29.5" customHeight="1" thickBot="1" x14ac:dyDescent="0.4">
      <c r="A7" s="26"/>
      <c r="B7" s="37"/>
      <c r="C7" s="46"/>
      <c r="D7" s="79"/>
      <c r="E7" s="83"/>
      <c r="F7" s="44"/>
      <c r="G7" s="43"/>
      <c r="H7" s="52"/>
      <c r="I7" s="78"/>
      <c r="J7" s="49"/>
      <c r="K7" s="54"/>
      <c r="L7" s="60">
        <v>0</v>
      </c>
      <c r="M7" s="76">
        <v>0</v>
      </c>
      <c r="N7" s="77">
        <f>SUM(L7:M7)</f>
        <v>0</v>
      </c>
    </row>
    <row r="8" spans="1:15" ht="29.5" customHeight="1" x14ac:dyDescent="0.35">
      <c r="A8" s="25"/>
      <c r="B8" s="36"/>
      <c r="C8" s="47"/>
      <c r="D8" s="81"/>
      <c r="E8" s="85"/>
      <c r="F8" s="43"/>
      <c r="G8" s="43"/>
      <c r="H8" s="52"/>
      <c r="I8" s="78"/>
      <c r="J8" s="49"/>
      <c r="K8" s="54"/>
      <c r="L8" s="191" t="s">
        <v>35</v>
      </c>
      <c r="M8" s="192"/>
      <c r="N8" s="193"/>
    </row>
    <row r="9" spans="1:15" s="42" customFormat="1" ht="29.5" customHeight="1" x14ac:dyDescent="0.3">
      <c r="A9" s="25"/>
      <c r="B9" s="36"/>
      <c r="C9" s="47"/>
      <c r="D9" s="81"/>
      <c r="E9" s="85"/>
      <c r="F9" s="43"/>
      <c r="G9" s="43"/>
      <c r="H9" s="52"/>
      <c r="I9" s="78"/>
      <c r="J9" s="49"/>
      <c r="K9" s="54"/>
      <c r="L9" s="58">
        <v>0</v>
      </c>
      <c r="M9" s="7">
        <v>0</v>
      </c>
      <c r="N9" s="59">
        <v>0</v>
      </c>
      <c r="O9" s="57"/>
    </row>
    <row r="10" spans="1:15" ht="29.5" customHeight="1" x14ac:dyDescent="0.35">
      <c r="A10" s="25"/>
      <c r="B10" s="36"/>
      <c r="C10" s="47"/>
      <c r="D10" s="81"/>
      <c r="E10" s="85"/>
      <c r="F10" s="43"/>
      <c r="G10" s="43"/>
      <c r="H10" s="52"/>
      <c r="I10" s="78"/>
      <c r="J10" s="49"/>
      <c r="K10" s="54"/>
      <c r="L10" s="58">
        <v>0</v>
      </c>
      <c r="M10" s="7">
        <v>0</v>
      </c>
      <c r="N10" s="59">
        <v>0</v>
      </c>
    </row>
    <row r="11" spans="1:15" ht="29.5" customHeight="1" x14ac:dyDescent="0.35">
      <c r="A11" s="25"/>
      <c r="B11" s="36"/>
      <c r="C11" s="47"/>
      <c r="D11" s="81"/>
      <c r="E11" s="85"/>
      <c r="F11" s="43"/>
      <c r="G11" s="43"/>
      <c r="H11" s="52"/>
      <c r="I11" s="78"/>
      <c r="J11" s="49"/>
      <c r="K11" s="54"/>
      <c r="L11" s="58">
        <v>0</v>
      </c>
      <c r="M11" s="7">
        <v>0</v>
      </c>
      <c r="N11" s="59">
        <v>0</v>
      </c>
    </row>
    <row r="12" spans="1:15" ht="29.5" customHeight="1" thickBot="1" x14ac:dyDescent="0.4">
      <c r="A12" s="25"/>
      <c r="B12" s="36"/>
      <c r="C12" s="47"/>
      <c r="D12" s="81"/>
      <c r="E12" s="85"/>
      <c r="F12" s="43"/>
      <c r="G12" s="43"/>
      <c r="H12" s="52"/>
      <c r="I12" s="78"/>
      <c r="J12" s="49"/>
      <c r="K12" s="54"/>
      <c r="L12" s="194">
        <f>SUM(L9:N11)</f>
        <v>0</v>
      </c>
      <c r="M12" s="194"/>
      <c r="N12" s="195"/>
    </row>
    <row r="13" spans="1:15" ht="29.5" customHeight="1" x14ac:dyDescent="0.35">
      <c r="A13" s="25"/>
      <c r="B13" s="36"/>
      <c r="C13" s="47"/>
      <c r="D13" s="81"/>
      <c r="E13" s="85"/>
      <c r="F13" s="43"/>
      <c r="G13" s="43"/>
      <c r="H13" s="52"/>
      <c r="I13" s="78"/>
      <c r="J13" s="49"/>
      <c r="K13" s="54"/>
      <c r="M13" s="56" t="s">
        <v>3</v>
      </c>
    </row>
  </sheetData>
  <mergeCells count="6">
    <mergeCell ref="L12:N12"/>
    <mergeCell ref="L8:N8"/>
    <mergeCell ref="A1:J1"/>
    <mergeCell ref="L1:N1"/>
    <mergeCell ref="L4:N4"/>
    <mergeCell ref="L6:N6"/>
  </mergeCells>
  <printOptions gridLines="1"/>
  <pageMargins left="0.5" right="0.5" top="0.5" bottom="0.25" header="0.5"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 and Dep Calculator</vt:lpstr>
      <vt:lpstr>Spreadsheet 4 You To Use</vt:lpstr>
      <vt:lpstr>Spreadsheet 4 You Example</vt:lpstr>
      <vt:lpstr>Improvement Listing.Same Nghbrh</vt:lpstr>
      <vt:lpstr>ImpList from comp prop list</vt:lpstr>
      <vt:lpstr>Blank Spreadsheet No Formulas</vt:lpstr>
      <vt:lpstr>Improvements Blank for web</vt:lpstr>
      <vt:lpstr>Improvements Blank App Cards</vt:lpstr>
      <vt:lpstr>'Improvement Listing.Same Nghbrh'!Print_Titles</vt:lpstr>
    </vt:vector>
  </TitlesOfParts>
  <Company>Galveston County Tax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E. Johnson</dc:creator>
  <cp:lastModifiedBy>Galveston County</cp:lastModifiedBy>
  <cp:lastPrinted>2023-04-15T19:57:06Z</cp:lastPrinted>
  <dcterms:created xsi:type="dcterms:W3CDTF">2013-04-07T15:02:40Z</dcterms:created>
  <dcterms:modified xsi:type="dcterms:W3CDTF">2024-04-14T16:12:39Z</dcterms:modified>
</cp:coreProperties>
</file>